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Plan1" sheetId="1" state="visible" r:id="rId1"/>
    <sheet name="Plan2" sheetId="2" state="visible" r:id="rId2"/>
    <sheet name="Plan3" sheetId="3" state="visible" r:id="rId3"/>
  </sheets>
  <definedNames>
    <definedName name="_xlnm._FilterDatabase" localSheetId="0" hidden="1">Plan1!$A$10:$M$511</definedName>
    <definedName name="_xlnm.Print_Area" localSheetId="0">Plan1!$A$1:$L$511</definedName>
    <definedName name="Print_Titles" localSheetId="0">Plan1!$1:$10</definedName>
    <definedName name="Abreviacao">Tabela2[]</definedName>
    <definedName name="_xlnm._FilterDatabase" localSheetId="0" hidden="1">Plan1!$A$10:$M$511</definedName>
  </definedNames>
  <calcPr/>
</workbook>
</file>

<file path=xl/sharedStrings.xml><?xml version="1.0" encoding="utf-8"?>
<sst xmlns="http://schemas.openxmlformats.org/spreadsheetml/2006/main" count="155" uniqueCount="155">
  <si>
    <t>ABREVIAÇÃO</t>
  </si>
  <si>
    <t>DESCRIÇÃO</t>
  </si>
  <si>
    <t>Concedente:</t>
  </si>
  <si>
    <t xml:space="preserve">Recursos Concedente:</t>
  </si>
  <si>
    <t xml:space="preserve">Custo Médio da Proposta:</t>
  </si>
  <si>
    <t>AN</t>
  </si>
  <si>
    <t>ANO</t>
  </si>
  <si>
    <t xml:space="preserve">Sec. de Est. Trabalho, Assistência e Desenvolvimento Social</t>
  </si>
  <si>
    <t>AP</t>
  </si>
  <si>
    <t>AMPOLA</t>
  </si>
  <si>
    <t>Interessado(a):</t>
  </si>
  <si>
    <t>Contrapartida:</t>
  </si>
  <si>
    <t xml:space="preserve">Vlr. Disponível p/ Proposta</t>
  </si>
  <si>
    <t>BB</t>
  </si>
  <si>
    <t>BOMBONA</t>
  </si>
  <si>
    <t>BD</t>
  </si>
  <si>
    <t>BALDE</t>
  </si>
  <si>
    <t xml:space="preserve">Número(s) da(s) Emenda(s) Parlamentar(es)</t>
  </si>
  <si>
    <t xml:space="preserve">Valor Total do Fomento - Proposta</t>
  </si>
  <si>
    <t>BI</t>
  </si>
  <si>
    <t>BISNAGA</t>
  </si>
  <si>
    <t>BJ</t>
  </si>
  <si>
    <t>BANDEJA</t>
  </si>
  <si>
    <t>BL</t>
  </si>
  <si>
    <t>BLOCO</t>
  </si>
  <si>
    <t xml:space="preserve">MAPA COMPARATIVOS DE PREÇOS</t>
  </si>
  <si>
    <t>BN</t>
  </si>
  <si>
    <t>BOBINA</t>
  </si>
  <si>
    <t>Item</t>
  </si>
  <si>
    <t>Descrição</t>
  </si>
  <si>
    <t>.Unid.</t>
  </si>
  <si>
    <t>Qtde</t>
  </si>
  <si>
    <t xml:space="preserve">Valor unitário</t>
  </si>
  <si>
    <t xml:space="preserve">Valor          total</t>
  </si>
  <si>
    <t>Empresa</t>
  </si>
  <si>
    <t>CNPJ/CPF</t>
  </si>
  <si>
    <t>Telefone</t>
  </si>
  <si>
    <t xml:space="preserve">Custo Médio (Unitário)</t>
  </si>
  <si>
    <t xml:space="preserve">Custo Médio (Total)</t>
  </si>
  <si>
    <t>Filtro</t>
  </si>
  <si>
    <t xml:space="preserve">CheckList Unid.</t>
  </si>
  <si>
    <t>BR</t>
  </si>
  <si>
    <t>BARRA</t>
  </si>
  <si>
    <t>BS</t>
  </si>
  <si>
    <t>BOLSA</t>
  </si>
  <si>
    <t>BT</t>
  </si>
  <si>
    <t>BLISTER</t>
  </si>
  <si>
    <t>CA</t>
  </si>
  <si>
    <t>CARTUCHO</t>
  </si>
  <si>
    <t>CJ</t>
  </si>
  <si>
    <t>CONJUNTO</t>
  </si>
  <si>
    <t>CL</t>
  </si>
  <si>
    <t>CILINDRO</t>
  </si>
  <si>
    <t>CM</t>
  </si>
  <si>
    <t>CENTÍMETRO</t>
  </si>
  <si>
    <t>CO</t>
  </si>
  <si>
    <t>COPO</t>
  </si>
  <si>
    <t>CS</t>
  </si>
  <si>
    <t>CAPSULA</t>
  </si>
  <si>
    <t>CX</t>
  </si>
  <si>
    <t>CAIXA</t>
  </si>
  <si>
    <t>DI</t>
  </si>
  <si>
    <t>DISCO</t>
  </si>
  <si>
    <t>DR</t>
  </si>
  <si>
    <t>DRAGEA</t>
  </si>
  <si>
    <t>DS</t>
  </si>
  <si>
    <t>DOSE</t>
  </si>
  <si>
    <t>DZ</t>
  </si>
  <si>
    <t>DUZIA</t>
  </si>
  <si>
    <t>EM</t>
  </si>
  <si>
    <t>EMBALAGEM</t>
  </si>
  <si>
    <t>EN</t>
  </si>
  <si>
    <t>ENVOLOPE</t>
  </si>
  <si>
    <t>ES</t>
  </si>
  <si>
    <t>ESTOJO</t>
  </si>
  <si>
    <t>FA</t>
  </si>
  <si>
    <t xml:space="preserve">FRASCO AMPOLA</t>
  </si>
  <si>
    <t>FD</t>
  </si>
  <si>
    <t>FARDO</t>
  </si>
  <si>
    <t>FL</t>
  </si>
  <si>
    <t>FOLHA</t>
  </si>
  <si>
    <t>FR</t>
  </si>
  <si>
    <t>FRASCO</t>
  </si>
  <si>
    <t>FT</t>
  </si>
  <si>
    <t>FATURA</t>
  </si>
  <si>
    <t>GF</t>
  </si>
  <si>
    <t>GARRAFÃO</t>
  </si>
  <si>
    <t>GL</t>
  </si>
  <si>
    <t>GALÃO</t>
  </si>
  <si>
    <t>GR</t>
  </si>
  <si>
    <t>GARRAFA</t>
  </si>
  <si>
    <t>JG</t>
  </si>
  <si>
    <t>JOGO</t>
  </si>
  <si>
    <t>KG</t>
  </si>
  <si>
    <t>QUILO</t>
  </si>
  <si>
    <t>KT</t>
  </si>
  <si>
    <t>KIT</t>
  </si>
  <si>
    <t xml:space="preserve">L </t>
  </si>
  <si>
    <t>LITRO</t>
  </si>
  <si>
    <t>LA</t>
  </si>
  <si>
    <t>LATA</t>
  </si>
  <si>
    <t xml:space="preserve">M </t>
  </si>
  <si>
    <t>METRO</t>
  </si>
  <si>
    <t>M2</t>
  </si>
  <si>
    <t xml:space="preserve">METRO QUADRO</t>
  </si>
  <si>
    <t>M3</t>
  </si>
  <si>
    <t xml:space="preserve">METRO CÚBICO</t>
  </si>
  <si>
    <t>MC</t>
  </si>
  <si>
    <t>MAÇO</t>
  </si>
  <si>
    <t>ME</t>
  </si>
  <si>
    <t>MÊS</t>
  </si>
  <si>
    <t>MG</t>
  </si>
  <si>
    <t>MILIGRAMA</t>
  </si>
  <si>
    <t>MI</t>
  </si>
  <si>
    <t>MILHEIRO</t>
  </si>
  <si>
    <t>ML</t>
  </si>
  <si>
    <t>MILILITRO</t>
  </si>
  <si>
    <t>PÇ</t>
  </si>
  <si>
    <t>PEÇA</t>
  </si>
  <si>
    <t>PO</t>
  </si>
  <si>
    <t>POTE</t>
  </si>
  <si>
    <t>PR</t>
  </si>
  <si>
    <t>PARES</t>
  </si>
  <si>
    <t>PT</t>
  </si>
  <si>
    <t>PACOTE</t>
  </si>
  <si>
    <t>RF</t>
  </si>
  <si>
    <t>REFIL</t>
  </si>
  <si>
    <t>RL</t>
  </si>
  <si>
    <t>ROLO</t>
  </si>
  <si>
    <t>RS</t>
  </si>
  <si>
    <t>RESMA</t>
  </si>
  <si>
    <t>SC</t>
  </si>
  <si>
    <t>SACO</t>
  </si>
  <si>
    <t>SE</t>
  </si>
  <si>
    <t>SERVIÇO</t>
  </si>
  <si>
    <t>SR</t>
  </si>
  <si>
    <t>SERINGA</t>
  </si>
  <si>
    <t>SU</t>
  </si>
  <si>
    <t>SUPOSITÓRIO</t>
  </si>
  <si>
    <t>TA</t>
  </si>
  <si>
    <t>TAMBOR</t>
  </si>
  <si>
    <t>TB</t>
  </si>
  <si>
    <t>TUBO</t>
  </si>
  <si>
    <t>TL</t>
  </si>
  <si>
    <t>TALÃO</t>
  </si>
  <si>
    <t>TP</t>
  </si>
  <si>
    <t>TETRAPAKC</t>
  </si>
  <si>
    <t>TU</t>
  </si>
  <si>
    <t>TUBETE</t>
  </si>
  <si>
    <t>UN</t>
  </si>
  <si>
    <t>UNIDADE</t>
  </si>
  <si>
    <t>VD</t>
  </si>
  <si>
    <t>VIDRO</t>
  </si>
  <si>
    <t xml:space="preserve">Assinatura e Carimbo Responsável/Informações:</t>
  </si>
  <si>
    <t>filtrar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</si>
</sst>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_-;\-* #,##0.00_-;_-* &quot;-&quot;??_-;_-@_-"/>
    <numFmt numFmtId="161" formatCode="[&lt;=99999999999]000\.000\.000\-00;00\.000\.000\/0000\-00"/>
  </numFmts>
  <fonts count="23">
    <font>
      <sz val="11.000000"/>
      <color theme="1"/>
      <name val="Calibri"/>
      <scheme val="minor"/>
    </font>
    <font>
      <sz val="11.000000"/>
      <color indexed="64"/>
      <name val="Calibri"/>
    </font>
    <font>
      <sz val="9.500000"/>
      <color indexed="64"/>
      <name val="Arial Narrow"/>
    </font>
    <font>
      <b/>
      <sz val="9.500000"/>
      <color indexed="64"/>
      <name val="Arial Narrow"/>
    </font>
    <font>
      <b/>
      <sz val="10.000000"/>
      <color theme="0" tint="-0.249977111117893"/>
      <name val="Arial"/>
    </font>
    <font>
      <b/>
      <sz val="10.000000"/>
      <color indexed="64"/>
      <name val="Arial Narrow"/>
    </font>
    <font>
      <sz val="11.000000"/>
      <color theme="0" tint="-0.499984740745262"/>
      <name val="Calibri"/>
      <scheme val="minor"/>
    </font>
    <font>
      <b/>
      <i/>
      <sz val="10.000000"/>
      <name val="Arial Narrow"/>
    </font>
    <font>
      <sz val="9.000000"/>
      <color indexed="64"/>
      <name val="Arial Narrow"/>
    </font>
    <font>
      <sz val="10.000000"/>
      <name val="Arial Narrow"/>
    </font>
    <font>
      <b/>
      <sz val="10.000000"/>
      <color indexed="2"/>
      <name val="Arial Narrow"/>
    </font>
    <font>
      <b/>
      <sz val="10.000000"/>
      <name val="Arial Narrow"/>
    </font>
    <font>
      <sz val="9.500000"/>
      <color indexed="65"/>
      <name val="Arial Narrow"/>
    </font>
    <font>
      <sz val="10.000000"/>
      <color indexed="65"/>
      <name val="Arial Narrow"/>
    </font>
    <font>
      <sz val="9.500000"/>
      <color indexed="2"/>
      <name val="Arial Narrow"/>
    </font>
    <font>
      <b/>
      <i/>
      <sz val="10.000000"/>
      <color indexed="2"/>
      <name val="Arial Narrow"/>
    </font>
    <font>
      <sz val="10.000000"/>
      <color indexed="2"/>
      <name val="Arial Narrow"/>
    </font>
    <font>
      <sz val="10.000000"/>
      <color indexed="64"/>
      <name val="Arial Narrow"/>
    </font>
    <font>
      <b/>
      <sz val="12.000000"/>
      <color indexed="64"/>
      <name val="Arial Narrow"/>
    </font>
    <font>
      <b/>
      <sz val="9.500000"/>
      <color theme="0"/>
      <name val="Arial Narrow"/>
    </font>
    <font>
      <b/>
      <sz val="9.500000"/>
      <color rgb="FF002060"/>
      <name val="Arial Narrow"/>
    </font>
    <font>
      <sz val="8.000000"/>
      <color indexed="64"/>
      <name val="Arial Narrow"/>
    </font>
    <font>
      <b/>
      <sz val="9.000000"/>
      <color indexed="2"/>
      <name val="Arial Narrow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rgb="FF002060"/>
      </patternFill>
    </fill>
    <fill>
      <patternFill patternType="solid">
        <fgColor indexed="65"/>
        <bgColor indexed="6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22"/>
        <bgColor indexed="22"/>
      </patternFill>
    </fill>
  </fills>
  <borders count="28">
    <border>
      <left style="none"/>
      <right style="none"/>
      <top style="none"/>
      <bottom style="none"/>
      <diagonal style="none"/>
    </border>
    <border>
      <left style="none"/>
      <right style="thin">
        <color theme="0" tint="-0.499984740745262"/>
      </right>
      <top style="none"/>
      <bottom style="thin">
        <color theme="0" tint="-0.499984740745262"/>
      </bottom>
      <diagonal style="none"/>
    </border>
    <border>
      <left style="thin">
        <color theme="0" tint="-0.499984740745262"/>
      </left>
      <right style="none"/>
      <top style="none"/>
      <bottom style="thin">
        <color theme="0" tint="-0.499984740745262"/>
      </bottom>
      <diagonal style="none"/>
    </border>
    <border>
      <left style="none"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none"/>
    </border>
    <border>
      <left style="thin">
        <color theme="0" tint="-0.499984740745262"/>
      </left>
      <right style="none"/>
      <top style="thin">
        <color theme="0" tint="-0.499984740745262"/>
      </top>
      <bottom style="thin">
        <color theme="0" tint="-0.499984740745262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none"/>
      <diagonal style="none"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hair">
        <color auto="1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none"/>
      <bottom style="none"/>
      <diagonal style="none"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 style="hair">
        <color auto="1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none"/>
      <bottom style="medium">
        <color auto="1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 style="medium">
        <color auto="1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none"/>
      <diagonal style="none"/>
    </border>
    <border>
      <left style="none"/>
      <right style="thin">
        <color theme="0" tint="-0.499984740745262"/>
      </right>
      <top style="thin">
        <color theme="0" tint="-0.499984740745262"/>
      </top>
      <bottom style="none"/>
      <diagonal style="none"/>
    </border>
    <border>
      <left style="thin">
        <color theme="0" tint="-0.499984740745262"/>
      </left>
      <right style="none"/>
      <top style="thin">
        <color theme="0" tint="-0.499984740745262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160" applyNumberFormat="1" applyFont="0" applyFill="0" applyBorder="0" applyProtection="0"/>
  </cellStyleXfs>
  <cellXfs count="106">
    <xf fontId="0" fillId="0" borderId="0" numFmtId="0" xfId="0"/>
    <xf fontId="0" fillId="0" borderId="0" numFmtId="0" xfId="0" applyProtection="1">
      <protection locked="0"/>
    </xf>
    <xf fontId="0" fillId="0" borderId="0" numFmtId="0" xfId="0" applyAlignment="1" applyProtection="1">
      <alignment horizontal="center"/>
      <protection locked="0"/>
    </xf>
    <xf fontId="2" fillId="0" borderId="0" numFmtId="0" xfId="0" applyFont="1" applyProtection="1"/>
    <xf fontId="3" fillId="0" borderId="0" numFmtId="0" xfId="0" applyFont="1" applyAlignment="1" applyProtection="1">
      <alignment wrapText="1"/>
    </xf>
    <xf fontId="2" fillId="0" borderId="0" numFmtId="160" xfId="1" applyNumberFormat="1" applyFont="1" applyProtection="1"/>
    <xf fontId="2" fillId="0" borderId="0" numFmtId="0" xfId="0" applyFont="1" applyAlignment="1" applyProtection="1">
      <alignment horizontal="center" vertical="center"/>
    </xf>
    <xf fontId="2" fillId="0" borderId="0" numFmtId="0" xfId="0" applyFont="1" applyAlignment="1" applyProtection="1">
      <alignment horizontal="center"/>
    </xf>
    <xf fontId="2" fillId="0" borderId="0" numFmtId="0" xfId="0" applyFont="1" applyProtection="1">
      <protection locked="0"/>
    </xf>
    <xf fontId="2" fillId="2" borderId="0" numFmtId="0" xfId="0" applyFont="1" applyFill="1" applyProtection="1">
      <protection locked="0"/>
    </xf>
    <xf fontId="4" fillId="3" borderId="1" numFmtId="0" xfId="0" applyFont="1" applyFill="1" applyBorder="1" applyAlignment="1" applyProtection="1">
      <alignment horizontal="center"/>
      <protection locked="0"/>
    </xf>
    <xf fontId="4" fillId="3" borderId="2" numFmtId="0" xfId="0" applyFont="1" applyFill="1" applyBorder="1" applyAlignment="1" applyProtection="1">
      <alignment horizontal="left"/>
      <protection locked="0"/>
    </xf>
    <xf fontId="3" fillId="0" borderId="0" numFmtId="0" xfId="0" applyFont="1" applyAlignment="1" applyProtection="1">
      <alignment horizontal="left" wrapText="1"/>
    </xf>
    <xf fontId="3" fillId="4" borderId="0" numFmtId="0" xfId="0" applyFont="1" applyFill="1" applyAlignment="1" applyProtection="1">
      <alignment horizontal="left" wrapText="1"/>
    </xf>
    <xf fontId="5" fillId="0" borderId="0" numFmtId="0" xfId="0" applyFont="1" applyProtection="1"/>
    <xf fontId="5" fillId="0" borderId="0" numFmtId="0" xfId="0" applyFont="1" applyAlignment="1" applyProtection="1">
      <alignment horizontal="right"/>
    </xf>
    <xf fontId="5" fillId="0" borderId="0" numFmtId="0" xfId="0" applyFont="1" applyAlignment="1" applyProtection="1">
      <alignment horizontal="left"/>
    </xf>
    <xf fontId="6" fillId="0" borderId="3" numFmtId="0" xfId="0" applyFont="1" applyBorder="1" applyAlignment="1" applyProtection="1">
      <alignment horizontal="center"/>
      <protection locked="0"/>
    </xf>
    <xf fontId="6" fillId="0" borderId="4" numFmtId="0" xfId="0" applyFont="1" applyBorder="1" applyProtection="1">
      <protection locked="0"/>
    </xf>
    <xf fontId="7" fillId="2" borderId="0" numFmtId="0" xfId="0" applyFont="1" applyFill="1" applyAlignment="1" applyProtection="1">
      <alignment horizontal="left" vertical="center" wrapText="1"/>
    </xf>
    <xf fontId="8" fillId="4" borderId="0" numFmtId="0" xfId="0" applyFont="1" applyFill="1" applyAlignment="1" applyProtection="1">
      <alignment horizontal="left" vertical="center" wrapText="1"/>
    </xf>
    <xf fontId="9" fillId="5" borderId="0" numFmtId="160" xfId="1" applyNumberFormat="1" applyFont="1" applyFill="1" applyProtection="1">
      <protection locked="0"/>
    </xf>
    <xf fontId="10" fillId="0" borderId="0" numFmtId="0" xfId="0" applyFont="1" applyAlignment="1" applyProtection="1" quotePrefix="1">
      <alignment horizontal="center" vertical="center"/>
    </xf>
    <xf fontId="11" fillId="5" borderId="0" numFmtId="160" xfId="1" applyNumberFormat="1" applyFont="1" applyFill="1" applyAlignment="1" applyProtection="1">
      <alignment horizontal="center"/>
    </xf>
    <xf fontId="12" fillId="2" borderId="0" numFmtId="160" xfId="0" applyNumberFormat="1" applyFont="1" applyFill="1" applyProtection="1">
      <protection locked="0"/>
    </xf>
    <xf fontId="13" fillId="0" borderId="0" numFmtId="160" xfId="0" applyNumberFormat="1" applyFont="1" applyAlignment="1" applyProtection="1">
      <alignment horizontal="center" vertical="center"/>
    </xf>
    <xf fontId="11" fillId="0" borderId="0" numFmtId="0" xfId="0" applyFont="1" applyAlignment="1" applyProtection="1">
      <alignment horizontal="left"/>
    </xf>
    <xf fontId="9" fillId="0" borderId="0" numFmtId="0" xfId="0" applyFont="1" applyAlignment="1" applyProtection="1">
      <alignment horizontal="left"/>
    </xf>
    <xf fontId="14" fillId="0" borderId="0" numFmtId="0" xfId="0" applyFont="1" applyAlignment="1" applyProtection="1">
      <alignment horizontal="right"/>
      <protection locked="0"/>
    </xf>
    <xf fontId="15" fillId="5" borderId="0" numFmtId="0" xfId="0" applyFont="1" applyFill="1" applyAlignment="1" applyProtection="1">
      <alignment horizontal="left" vertical="center" wrapText="1"/>
      <protection locked="0"/>
    </xf>
    <xf fontId="9" fillId="5" borderId="0" numFmtId="160" xfId="1" applyNumberFormat="1" applyFont="1" applyFill="1" applyProtection="1"/>
    <xf fontId="16" fillId="0" borderId="0" numFmtId="0" xfId="0" applyFont="1" applyProtection="1"/>
    <xf fontId="9" fillId="0" borderId="0" numFmtId="160" xfId="1" applyNumberFormat="1" applyFont="1" applyAlignment="1" applyProtection="1">
      <alignment horizontal="center"/>
    </xf>
    <xf fontId="3" fillId="0" borderId="0" numFmtId="0" xfId="0" applyFont="1" applyProtection="1"/>
    <xf fontId="8" fillId="0" borderId="0" numFmtId="0" xfId="0" applyFont="1" applyAlignment="1" applyProtection="1">
      <alignment horizontal="left" vertical="center" wrapText="1"/>
    </xf>
    <xf fontId="5" fillId="0" borderId="0" numFmtId="0" xfId="0" applyFont="1" applyProtection="1">
      <protection locked="0"/>
    </xf>
    <xf fontId="17" fillId="0" borderId="0" numFmtId="0" xfId="0" applyFont="1" applyProtection="1"/>
    <xf fontId="11" fillId="5" borderId="0" numFmtId="160" xfId="1" applyNumberFormat="1" applyFont="1" applyFill="1" applyProtection="1"/>
    <xf fontId="2" fillId="0" borderId="5" numFmtId="0" xfId="0" applyFont="1" applyBorder="1" applyProtection="1"/>
    <xf fontId="3" fillId="0" borderId="5" numFmtId="0" xfId="0" applyFont="1" applyBorder="1" applyAlignment="1" applyProtection="1">
      <alignment wrapText="1"/>
    </xf>
    <xf fontId="2" fillId="0" borderId="5" numFmtId="160" xfId="1" applyNumberFormat="1" applyFont="1" applyBorder="1" applyProtection="1"/>
    <xf fontId="2" fillId="4" borderId="5" numFmtId="160" xfId="1" applyNumberFormat="1" applyFont="1" applyFill="1" applyBorder="1" applyProtection="1"/>
    <xf fontId="2" fillId="0" borderId="5" numFmtId="160" xfId="0" applyNumberFormat="1" applyFont="1" applyBorder="1" applyProtection="1">
      <protection locked="0"/>
    </xf>
    <xf fontId="2" fillId="0" borderId="5" numFmtId="0" xfId="0" applyFont="1" applyBorder="1" applyAlignment="1" applyProtection="1">
      <alignment horizontal="center" vertical="center"/>
    </xf>
    <xf fontId="2" fillId="0" borderId="5" numFmtId="0" xfId="0" applyFont="1" applyBorder="1" applyAlignment="1" applyProtection="1">
      <alignment horizontal="center"/>
    </xf>
    <xf fontId="18" fillId="0" borderId="6" numFmtId="0" xfId="0" applyFont="1" applyBorder="1" applyAlignment="1" applyProtection="1">
      <alignment horizontal="center" vertical="center"/>
      <protection locked="0"/>
    </xf>
    <xf fontId="2" fillId="0" borderId="0" numFmtId="0" xfId="0" applyFont="1" applyAlignment="1" applyProtection="1">
      <alignment vertical="center"/>
      <protection locked="0"/>
    </xf>
    <xf fontId="2" fillId="2" borderId="0" numFmtId="0" xfId="0" applyFont="1" applyFill="1" applyAlignment="1" applyProtection="1">
      <alignment vertical="center"/>
      <protection locked="0"/>
    </xf>
    <xf fontId="19" fillId="3" borderId="7" numFmtId="0" xfId="0" applyFont="1" applyFill="1" applyBorder="1" applyAlignment="1" applyProtection="1">
      <alignment horizontal="center" vertical="center" wrapText="1"/>
    </xf>
    <xf fontId="19" fillId="3" borderId="7" numFmtId="160" xfId="1" applyNumberFormat="1" applyFont="1" applyFill="1" applyBorder="1" applyAlignment="1" applyProtection="1">
      <alignment horizontal="center" vertical="center" wrapText="1"/>
    </xf>
    <xf fontId="3" fillId="0" borderId="8" numFmtId="0" xfId="0" applyFont="1" applyBorder="1" applyAlignment="1" applyProtection="1">
      <alignment horizontal="center" vertical="center" wrapText="1"/>
      <protection locked="0"/>
    </xf>
    <xf fontId="2" fillId="0" borderId="0" numFmtId="0" xfId="0" applyFont="1" applyAlignment="1" applyProtection="1">
      <alignment horizontal="center" vertical="center"/>
      <protection locked="0"/>
    </xf>
    <xf fontId="20" fillId="6" borderId="7" numFmtId="0" xfId="0" applyFont="1" applyFill="1" applyBorder="1" applyAlignment="1" applyProtection="1">
      <alignment horizontal="center" vertical="center" wrapText="1"/>
    </xf>
    <xf fontId="8" fillId="7" borderId="9" numFmtId="0" xfId="0" applyFont="1" applyFill="1" applyBorder="1" applyAlignment="1" applyProtection="1">
      <alignment horizontal="center" vertical="center"/>
      <protection locked="0"/>
    </xf>
    <xf fontId="21" fillId="7" borderId="9" numFmtId="0" xfId="0" applyFont="1" applyFill="1" applyBorder="1" applyAlignment="1" applyProtection="1">
      <alignment horizontal="left" vertical="center" wrapText="1"/>
      <protection locked="0"/>
    </xf>
    <xf fontId="22" fillId="7" borderId="10" numFmtId="160" xfId="1" applyNumberFormat="1" applyFont="1" applyFill="1" applyBorder="1" applyAlignment="1" applyProtection="1">
      <alignment horizontal="center" vertical="center"/>
      <protection locked="0"/>
    </xf>
    <xf fontId="8" fillId="7" borderId="10" numFmtId="160" xfId="1" applyNumberFormat="1" applyFont="1" applyFill="1" applyBorder="1" applyAlignment="1" applyProtection="1">
      <alignment horizontal="center" vertical="center"/>
    </xf>
    <xf fontId="8" fillId="7" borderId="10" numFmtId="0" xfId="0" applyFont="1" applyFill="1" applyBorder="1" applyProtection="1">
      <protection locked="0"/>
    </xf>
    <xf fontId="8" fillId="7" borderId="10" numFmtId="161" xfId="0" applyNumberFormat="1" applyFont="1" applyFill="1" applyBorder="1" applyAlignment="1" applyProtection="1">
      <alignment horizontal="center" vertical="center"/>
      <protection locked="0"/>
    </xf>
    <xf fontId="8" fillId="7" borderId="10" numFmtId="0" xfId="0" applyFont="1" applyFill="1" applyBorder="1" applyAlignment="1" applyProtection="1">
      <alignment horizontal="center"/>
      <protection locked="0"/>
    </xf>
    <xf fontId="8" fillId="7" borderId="9" numFmtId="160" xfId="1" applyNumberFormat="1" applyFont="1" applyFill="1" applyBorder="1" applyAlignment="1" applyProtection="1">
      <alignment horizontal="center" vertical="center"/>
    </xf>
    <xf fontId="8" fillId="0" borderId="0" numFmtId="0" xfId="0" applyFont="1" applyProtection="1">
      <protection locked="0"/>
    </xf>
    <xf fontId="8" fillId="7" borderId="9" numFmtId="0" xfId="0" applyFont="1" applyFill="1" applyBorder="1" applyAlignment="1" applyProtection="1">
      <alignment horizontal="center" vertical="center"/>
    </xf>
    <xf fontId="8" fillId="7" borderId="11" numFmtId="0" xfId="0" applyFont="1" applyFill="1" applyBorder="1" applyAlignment="1" applyProtection="1">
      <alignment horizontal="center" vertical="center"/>
      <protection locked="0"/>
    </xf>
    <xf fontId="21" fillId="7" borderId="11" numFmtId="0" xfId="0" applyFont="1" applyFill="1" applyBorder="1" applyAlignment="1" applyProtection="1">
      <alignment horizontal="left" vertical="center" wrapText="1"/>
      <protection locked="0"/>
    </xf>
    <xf fontId="22" fillId="7" borderId="12" numFmtId="160" xfId="1" applyNumberFormat="1" applyFont="1" applyFill="1" applyBorder="1" applyAlignment="1" applyProtection="1">
      <alignment horizontal="center" vertical="center"/>
      <protection locked="0"/>
    </xf>
    <xf fontId="8" fillId="7" borderId="12" numFmtId="160" xfId="1" applyNumberFormat="1" applyFont="1" applyFill="1" applyBorder="1" applyAlignment="1" applyProtection="1">
      <alignment horizontal="center" vertical="center"/>
    </xf>
    <xf fontId="8" fillId="7" borderId="12" numFmtId="0" xfId="0" applyFont="1" applyFill="1" applyBorder="1" applyProtection="1">
      <protection locked="0"/>
    </xf>
    <xf fontId="8" fillId="7" borderId="12" numFmtId="161" xfId="0" applyNumberFormat="1" applyFont="1" applyFill="1" applyBorder="1" applyAlignment="1" applyProtection="1">
      <alignment horizontal="center" vertical="center"/>
      <protection locked="0"/>
    </xf>
    <xf fontId="8" fillId="7" borderId="12" numFmtId="0" xfId="0" applyFont="1" applyFill="1" applyBorder="1" applyAlignment="1" applyProtection="1">
      <alignment horizontal="center"/>
      <protection locked="0"/>
    </xf>
    <xf fontId="8" fillId="7" borderId="11" numFmtId="160" xfId="1" applyNumberFormat="1" applyFont="1" applyFill="1" applyBorder="1" applyAlignment="1" applyProtection="1">
      <alignment horizontal="center" vertical="center"/>
    </xf>
    <xf fontId="8" fillId="7" borderId="11" numFmtId="0" xfId="0" applyFont="1" applyFill="1" applyBorder="1" applyAlignment="1" applyProtection="1">
      <alignment horizontal="center" vertical="center"/>
    </xf>
    <xf fontId="8" fillId="7" borderId="13" numFmtId="0" xfId="0" applyFont="1" applyFill="1" applyBorder="1" applyAlignment="1" applyProtection="1">
      <alignment horizontal="center" vertical="center"/>
      <protection locked="0"/>
    </xf>
    <xf fontId="21" fillId="7" borderId="13" numFmtId="0" xfId="0" applyFont="1" applyFill="1" applyBorder="1" applyAlignment="1" applyProtection="1">
      <alignment horizontal="left" vertical="center" wrapText="1"/>
      <protection locked="0"/>
    </xf>
    <xf fontId="22" fillId="7" borderId="14" numFmtId="160" xfId="1" applyNumberFormat="1" applyFont="1" applyFill="1" applyBorder="1" applyAlignment="1" applyProtection="1">
      <alignment horizontal="center" vertical="center"/>
      <protection locked="0"/>
    </xf>
    <xf fontId="8" fillId="7" borderId="14" numFmtId="160" xfId="1" applyNumberFormat="1" applyFont="1" applyFill="1" applyBorder="1" applyAlignment="1" applyProtection="1">
      <alignment horizontal="center" vertical="center"/>
    </xf>
    <xf fontId="8" fillId="7" borderId="14" numFmtId="0" xfId="0" applyFont="1" applyFill="1" applyBorder="1" applyProtection="1">
      <protection locked="0"/>
    </xf>
    <xf fontId="8" fillId="7" borderId="14" numFmtId="161" xfId="0" applyNumberFormat="1" applyFont="1" applyFill="1" applyBorder="1" applyAlignment="1" applyProtection="1">
      <alignment horizontal="center" vertical="center"/>
      <protection locked="0"/>
    </xf>
    <xf fontId="8" fillId="7" borderId="14" numFmtId="0" xfId="0" applyFont="1" applyFill="1" applyBorder="1" applyAlignment="1" applyProtection="1">
      <alignment horizontal="center"/>
      <protection locked="0"/>
    </xf>
    <xf fontId="8" fillId="7" borderId="13" numFmtId="160" xfId="1" applyNumberFormat="1" applyFont="1" applyFill="1" applyBorder="1" applyAlignment="1" applyProtection="1">
      <alignment horizontal="center" vertical="center"/>
    </xf>
    <xf fontId="8" fillId="7" borderId="13" numFmtId="0" xfId="0" applyFont="1" applyFill="1" applyBorder="1" applyAlignment="1" applyProtection="1">
      <alignment horizontal="center" vertical="center"/>
    </xf>
    <xf fontId="8" fillId="7" borderId="15" numFmtId="160" xfId="1" applyNumberFormat="1" applyFont="1" applyFill="1" applyBorder="1" applyAlignment="1" applyProtection="1">
      <alignment horizontal="center" vertical="center"/>
    </xf>
    <xf fontId="8" fillId="7" borderId="15" numFmtId="0" xfId="0" applyFont="1" applyFill="1" applyBorder="1" applyAlignment="1" applyProtection="1">
      <alignment horizontal="center" vertical="center"/>
      <protection locked="0"/>
    </xf>
    <xf fontId="6" fillId="0" borderId="16" numFmtId="0" xfId="0" applyFont="1" applyBorder="1" applyAlignment="1" applyProtection="1">
      <alignment horizontal="center"/>
      <protection locked="0"/>
    </xf>
    <xf fontId="6" fillId="0" borderId="17" numFmtId="0" xfId="0" applyFont="1" applyBorder="1" applyProtection="1">
      <protection locked="0"/>
    </xf>
    <xf fontId="8" fillId="0" borderId="18" numFmtId="0" xfId="0" applyFont="1" applyBorder="1" applyAlignment="1" applyProtection="1">
      <alignment horizontal="center" vertical="center" wrapText="1"/>
      <protection locked="0"/>
    </xf>
    <xf fontId="8" fillId="0" borderId="19" numFmtId="0" xfId="0" applyFont="1" applyBorder="1" applyAlignment="1" applyProtection="1">
      <alignment horizontal="center" vertical="center" wrapText="1"/>
      <protection locked="0"/>
    </xf>
    <xf fontId="8" fillId="0" borderId="20" numFmtId="0" xfId="0" applyFont="1" applyBorder="1" applyAlignment="1" applyProtection="1">
      <alignment horizontal="center" vertical="center" wrapText="1"/>
      <protection locked="0"/>
    </xf>
    <xf fontId="2" fillId="8" borderId="21" numFmtId="0" xfId="0" applyFont="1" applyFill="1" applyBorder="1" applyProtection="1">
      <protection locked="0"/>
    </xf>
    <xf fontId="2" fillId="8" borderId="19" numFmtId="0" xfId="0" applyFont="1" applyFill="1" applyBorder="1" applyAlignment="1" applyProtection="1">
      <alignment horizontal="center"/>
      <protection locked="0"/>
    </xf>
    <xf fontId="2" fillId="8" borderId="19" numFmtId="0" xfId="0" applyFont="1" applyFill="1" applyBorder="1" applyProtection="1">
      <protection locked="0"/>
    </xf>
    <xf fontId="2" fillId="8" borderId="20" numFmtId="0" xfId="0" applyFont="1" applyFill="1" applyBorder="1" applyProtection="1">
      <protection locked="0"/>
    </xf>
    <xf fontId="8" fillId="0" borderId="22" numFmtId="0" xfId="0" applyFont="1" applyBorder="1" applyAlignment="1" applyProtection="1">
      <alignment horizontal="center" vertical="center" wrapText="1"/>
      <protection locked="0"/>
    </xf>
    <xf fontId="8" fillId="0" borderId="0" numFmtId="0" xfId="0" applyFont="1" applyAlignment="1" applyProtection="1">
      <alignment horizontal="center" vertical="center" wrapText="1"/>
      <protection locked="0"/>
    </xf>
    <xf fontId="8" fillId="0" borderId="23" numFmtId="0" xfId="0" applyFont="1" applyBorder="1" applyAlignment="1" applyProtection="1">
      <alignment horizontal="center" vertical="center" wrapText="1"/>
      <protection locked="0"/>
    </xf>
    <xf fontId="2" fillId="8" borderId="24" numFmtId="0" xfId="0" applyFont="1" applyFill="1" applyBorder="1" applyProtection="1">
      <protection locked="0"/>
    </xf>
    <xf fontId="2" fillId="8" borderId="0" numFmtId="0" xfId="0" applyFont="1" applyFill="1" applyAlignment="1" applyProtection="1">
      <alignment horizontal="center"/>
      <protection locked="0"/>
    </xf>
    <xf fontId="2" fillId="8" borderId="0" numFmtId="0" xfId="0" applyFont="1" applyFill="1" applyProtection="1">
      <protection locked="0"/>
    </xf>
    <xf fontId="2" fillId="8" borderId="23" numFmtId="0" xfId="0" applyFont="1" applyFill="1" applyBorder="1" applyProtection="1">
      <protection locked="0"/>
    </xf>
    <xf fontId="2" fillId="8" borderId="25" numFmtId="0" xfId="0" applyFont="1" applyFill="1" applyBorder="1" applyProtection="1">
      <protection locked="0"/>
    </xf>
    <xf fontId="2" fillId="8" borderId="5" numFmtId="0" xfId="0" applyFont="1" applyFill="1" applyBorder="1" applyAlignment="1" applyProtection="1">
      <alignment horizontal="center"/>
      <protection locked="0"/>
    </xf>
    <xf fontId="2" fillId="8" borderId="5" numFmtId="0" xfId="0" applyFont="1" applyFill="1" applyBorder="1" applyProtection="1">
      <protection locked="0"/>
    </xf>
    <xf fontId="2" fillId="8" borderId="26" numFmtId="0" xfId="0" applyFont="1" applyFill="1" applyBorder="1" applyProtection="1">
      <protection locked="0"/>
    </xf>
    <xf fontId="8" fillId="0" borderId="27" numFmtId="0" xfId="0" applyFont="1" applyBorder="1" applyAlignment="1" applyProtection="1">
      <alignment horizontal="center" vertical="center" wrapText="1"/>
      <protection locked="0"/>
    </xf>
    <xf fontId="8" fillId="0" borderId="5" numFmtId="0" xfId="0" applyFont="1" applyBorder="1" applyAlignment="1" applyProtection="1">
      <alignment horizontal="center" vertical="center" wrapText="1"/>
      <protection locked="0"/>
    </xf>
    <xf fontId="8" fillId="0" borderId="26" numFmtId="0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 2" xfId="1"/>
  </cellStyles>
  <dxfs count="2">
    <dxf>
      <font>
        <b val="0"/>
        <i val="0"/>
        <strike val="0"/>
        <u val="none"/>
        <vertAlign val="baseline"/>
        <sz val="11.000000"/>
        <color theme="0" tint="-0.499984740745262"/>
        <name val="Calibri"/>
        <scheme val="minor"/>
      </font>
      <alignment horizontal="center" indent="0" relativeIndent="0" shrinkToFit="0" textRotation="0" vertical="bottom" wrapText="0"/>
      <border>
        <left style="none"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diagonal/>
        <vertical style="none"/>
        <horizontal style="none"/>
      </border>
    </dxf>
    <dxf>
      <font>
        <b val="0"/>
        <i val="0"/>
        <strike val="0"/>
        <u val="none"/>
        <vertAlign val="baseline"/>
        <sz val="11.000000"/>
        <color theme="0" tint="-0.499984740745262"/>
        <name val="Calibri"/>
        <scheme val="minor"/>
      </font>
      <border>
        <left style="thin">
          <color theme="0" tint="-0.499984740745262"/>
        </left>
        <right style="none"/>
        <top style="thin">
          <color theme="0" tint="-0.499984740745262"/>
        </top>
        <bottom style="thin">
          <color theme="0" tint="-0.499984740745262"/>
        </bottom>
        <diagonal/>
        <vertical style="none"/>
        <horizontal style="none"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Tabela2" ref="X1:Y65">
  <autoFilter ref="X1:Y65"/>
  <tableColumns count="2">
    <tableColumn id="1" name="ABREVIAÇÃO" dataDxfId="0"/>
    <tableColumn id="2" name="DESCRIÇÃO" dataDxfId="1"/>
  </tableColumns>
  <tableStyleInfo name="TableStyleMedium2" showFirstColumn="0" showLastColumn="0" showRowStripes="1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Plan1">
    <outlinePr applyStyles="0" summaryBelow="1" summaryRight="1" showOutlineSymbols="1"/>
    <pageSetUpPr autoPageBreaks="1" fitToPage="0"/>
  </sheetPr>
  <sheetViews>
    <sheetView showGridLines="0" topLeftCell="A1" zoomScale="100" workbookViewId="0">
      <pane ySplit="10" topLeftCell="A11" activePane="bottomLeft" state="frozen"/>
      <selection activeCell="J3" activeCellId="0" sqref="J3:K3 I4 H3"/>
    </sheetView>
  </sheetViews>
  <sheetFormatPr defaultRowHeight="14.25"/>
  <cols>
    <col customWidth="1" min="1" max="1" style="1" width="4.5703125"/>
    <col customWidth="1" min="2" max="2" style="1" width="22.28515625"/>
    <col customWidth="1" min="3" max="3" style="1" width="5.28515625"/>
    <col customWidth="1" min="4" max="4" style="1" width="5.42578125"/>
    <col customWidth="1" min="5" max="5" style="1" width="9.28515625"/>
    <col customWidth="1" min="6" max="6" style="1" width="9.5703125"/>
    <col customWidth="1" min="7" max="7" style="1" width="1.28515625"/>
    <col customWidth="1" min="8" max="8" style="1" width="27.5703125"/>
    <col customWidth="1" min="9" max="9" style="1" width="14.28515625"/>
    <col customWidth="1" min="10" max="10" style="2" width="14.28515625"/>
    <col customWidth="1" min="11" max="11" style="1" width="9.5703125"/>
    <col customWidth="1" min="12" max="12" style="1" width="12.140625"/>
    <col customWidth="1" hidden="1" min="13" max="13" style="1" width="0"/>
    <col customWidth="1" min="14" max="14" style="1" width="5.85546875"/>
    <col customWidth="1" min="15" max="15" style="1" width="16.7109375"/>
    <col min="16" max="18" style="1" width="9.140625"/>
    <col customWidth="1" min="19" max="19" style="1" width="6.7109375"/>
    <col min="20" max="22" style="1" width="9.140625"/>
    <col customWidth="1" min="23" max="23" style="1" width="7.5703125"/>
    <col customWidth="1" min="24" max="24" style="1" width="15.28515625"/>
    <col customWidth="1" min="25" max="25" style="1" width="16"/>
    <col min="26" max="16384" style="1" width="9.140625"/>
  </cols>
  <sheetData>
    <row r="1">
      <c r="A1" s="3"/>
      <c r="B1" s="4"/>
      <c r="C1" s="4"/>
      <c r="D1" s="3"/>
      <c r="E1" s="5"/>
      <c r="F1" s="5"/>
      <c r="G1" s="5"/>
      <c r="H1" s="3"/>
      <c r="I1" s="6"/>
      <c r="J1" s="7"/>
      <c r="K1" s="5"/>
      <c r="L1" s="5"/>
      <c r="M1" s="8"/>
      <c r="N1" s="9"/>
      <c r="O1" s="9"/>
      <c r="P1" s="9"/>
      <c r="Q1" s="9"/>
      <c r="R1" s="9"/>
      <c r="S1" s="9"/>
      <c r="T1" s="8"/>
      <c r="U1" s="8"/>
      <c r="V1" s="8"/>
      <c r="W1" s="8"/>
      <c r="X1" s="10" t="s">
        <v>0</v>
      </c>
      <c r="Y1" s="11" t="s">
        <v>1</v>
      </c>
    </row>
    <row r="2" ht="15" customHeight="1">
      <c r="A2" s="3"/>
      <c r="B2" s="12" t="s">
        <v>2</v>
      </c>
      <c r="C2" s="12"/>
      <c r="D2" s="12"/>
      <c r="E2" s="12"/>
      <c r="F2" s="12"/>
      <c r="G2" s="13"/>
      <c r="H2" s="14" t="s">
        <v>3</v>
      </c>
      <c r="I2" s="15"/>
      <c r="J2" s="16" t="s">
        <v>4</v>
      </c>
      <c r="K2" s="16"/>
      <c r="L2" s="5"/>
      <c r="M2" s="8"/>
      <c r="N2" s="9"/>
      <c r="O2" s="9"/>
      <c r="P2" s="9"/>
      <c r="Q2" s="9"/>
      <c r="R2" s="9"/>
      <c r="S2" s="9"/>
      <c r="T2" s="8"/>
      <c r="U2" s="8"/>
      <c r="V2" s="8"/>
      <c r="W2" s="8"/>
      <c r="X2" s="17" t="s">
        <v>5</v>
      </c>
      <c r="Y2" s="18" t="s">
        <v>6</v>
      </c>
    </row>
    <row r="3" ht="15" customHeight="1">
      <c r="A3" s="3"/>
      <c r="B3" s="19" t="s">
        <v>7</v>
      </c>
      <c r="C3" s="19"/>
      <c r="D3" s="19"/>
      <c r="E3" s="19"/>
      <c r="F3" s="19"/>
      <c r="G3" s="20"/>
      <c r="H3" s="21"/>
      <c r="I3" s="22" t="str">
        <f>IF(H3="","◄ Digite o Total","")</f>
        <v xml:space="preserve">◄ Digite o Total</v>
      </c>
      <c r="J3" s="23">
        <f>SUM(L:L)</f>
        <v>0</v>
      </c>
      <c r="K3" s="23"/>
      <c r="L3" s="5"/>
      <c r="M3" s="8"/>
      <c r="N3" s="24"/>
      <c r="O3" s="9"/>
      <c r="P3" s="9"/>
      <c r="Q3" s="9"/>
      <c r="R3" s="9"/>
      <c r="S3" s="9"/>
      <c r="T3" s="8"/>
      <c r="U3" s="8"/>
      <c r="V3" s="8"/>
      <c r="W3" s="8"/>
      <c r="X3" s="17" t="s">
        <v>8</v>
      </c>
      <c r="Y3" s="18" t="s">
        <v>9</v>
      </c>
    </row>
    <row r="4" ht="15" customHeight="1">
      <c r="A4" s="3"/>
      <c r="B4" s="12" t="s">
        <v>10</v>
      </c>
      <c r="C4" s="12"/>
      <c r="D4" s="12"/>
      <c r="E4" s="12"/>
      <c r="F4" s="12"/>
      <c r="G4" s="13"/>
      <c r="H4" s="14" t="s">
        <v>11</v>
      </c>
      <c r="I4" s="25">
        <f>SUM(L:L)</f>
        <v>0</v>
      </c>
      <c r="J4" s="26" t="s">
        <v>12</v>
      </c>
      <c r="K4" s="27"/>
      <c r="L4" s="5"/>
      <c r="M4" s="8"/>
      <c r="N4" s="9"/>
      <c r="O4" s="9"/>
      <c r="P4" s="9"/>
      <c r="Q4" s="9"/>
      <c r="R4" s="9"/>
      <c r="S4" s="9"/>
      <c r="T4" s="8"/>
      <c r="U4" s="8"/>
      <c r="V4" s="8"/>
      <c r="W4" s="8"/>
      <c r="X4" s="17" t="s">
        <v>13</v>
      </c>
      <c r="Y4" s="18" t="s">
        <v>14</v>
      </c>
    </row>
    <row r="5">
      <c r="A5" s="28" t="str">
        <f>IF(B5="","►","")</f>
        <v>►</v>
      </c>
      <c r="B5" s="29"/>
      <c r="C5" s="29"/>
      <c r="D5" s="29"/>
      <c r="E5" s="29"/>
      <c r="F5" s="29"/>
      <c r="G5" s="20"/>
      <c r="H5" s="30">
        <f>IF(AND(H3="",J3&gt;=0),0,IF(J3&lt;=H3,0,IF(J3&gt;H3,SUM(I4-H3))))</f>
        <v>0</v>
      </c>
      <c r="I5" s="31" t="str">
        <f>IF(H5=0,"","◄")</f>
        <v/>
      </c>
      <c r="J5" s="32">
        <f>IF(H3&gt;=J3,SUM(J3-H3),0)</f>
        <v>0</v>
      </c>
      <c r="K5" s="32"/>
      <c r="L5" s="5"/>
      <c r="M5" s="8"/>
      <c r="N5" s="9"/>
      <c r="O5" s="9"/>
      <c r="P5" s="9"/>
      <c r="Q5" s="9"/>
      <c r="R5" s="9"/>
      <c r="S5" s="9"/>
      <c r="T5" s="8"/>
      <c r="U5" s="8"/>
      <c r="V5" s="8"/>
      <c r="W5" s="8"/>
      <c r="X5" s="17" t="s">
        <v>15</v>
      </c>
      <c r="Y5" s="18" t="s">
        <v>16</v>
      </c>
    </row>
    <row r="6">
      <c r="A6" s="3"/>
      <c r="B6" s="33" t="s">
        <v>17</v>
      </c>
      <c r="C6" s="33"/>
      <c r="D6" s="34"/>
      <c r="E6" s="34"/>
      <c r="F6" s="34"/>
      <c r="G6" s="20"/>
      <c r="H6" s="35" t="s">
        <v>18</v>
      </c>
      <c r="I6" s="36"/>
      <c r="J6" s="7"/>
      <c r="K6" s="5"/>
      <c r="L6" s="5"/>
      <c r="M6" s="8"/>
      <c r="N6" s="9"/>
      <c r="O6" s="9"/>
      <c r="P6" s="9"/>
      <c r="Q6" s="9"/>
      <c r="R6" s="9"/>
      <c r="S6" s="9"/>
      <c r="T6" s="8"/>
      <c r="U6" s="8"/>
      <c r="V6" s="8"/>
      <c r="W6" s="8"/>
      <c r="X6" s="17" t="s">
        <v>19</v>
      </c>
      <c r="Y6" s="18" t="s">
        <v>20</v>
      </c>
    </row>
    <row r="7">
      <c r="A7" s="28" t="str">
        <f>IF(B7="","►","")</f>
        <v>►</v>
      </c>
      <c r="B7" s="29"/>
      <c r="C7" s="29"/>
      <c r="D7" s="29"/>
      <c r="E7" s="29"/>
      <c r="F7" s="29"/>
      <c r="G7" s="20"/>
      <c r="H7" s="37">
        <f>IF(N3&gt;H3,H3+H5,J3)</f>
        <v>0</v>
      </c>
      <c r="I7" s="36"/>
      <c r="J7" s="7"/>
      <c r="K7" s="5"/>
      <c r="L7" s="5"/>
      <c r="M7" s="8"/>
      <c r="N7" s="9"/>
      <c r="O7" s="9"/>
      <c r="P7" s="9"/>
      <c r="Q7" s="9"/>
      <c r="R7" s="9"/>
      <c r="S7" s="9"/>
      <c r="T7" s="8"/>
      <c r="U7" s="8"/>
      <c r="V7" s="8"/>
      <c r="W7" s="8"/>
      <c r="X7" s="17" t="s">
        <v>21</v>
      </c>
      <c r="Y7" s="18" t="s">
        <v>22</v>
      </c>
    </row>
    <row r="8" ht="15.75">
      <c r="A8" s="38"/>
      <c r="B8" s="39"/>
      <c r="C8" s="39"/>
      <c r="D8" s="38"/>
      <c r="E8" s="40"/>
      <c r="F8" s="40"/>
      <c r="G8" s="41"/>
      <c r="H8" s="42"/>
      <c r="I8" s="43"/>
      <c r="J8" s="44"/>
      <c r="K8" s="40"/>
      <c r="L8" s="40"/>
      <c r="M8" s="8"/>
      <c r="N8" s="9"/>
      <c r="O8" s="9"/>
      <c r="P8" s="9"/>
      <c r="Q8" s="9"/>
      <c r="R8" s="9"/>
      <c r="S8" s="9"/>
      <c r="T8" s="8"/>
      <c r="U8" s="8"/>
      <c r="V8" s="8"/>
      <c r="W8" s="8"/>
      <c r="X8" s="17" t="s">
        <v>23</v>
      </c>
      <c r="Y8" s="18" t="s">
        <v>24</v>
      </c>
    </row>
    <row r="9" ht="15">
      <c r="A9" s="45" t="s">
        <v>25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  <c r="N9" s="47"/>
      <c r="O9" s="47"/>
      <c r="P9" s="47"/>
      <c r="Q9" s="47"/>
      <c r="R9" s="47"/>
      <c r="S9" s="47"/>
      <c r="T9" s="46"/>
      <c r="U9" s="46"/>
      <c r="V9" s="46"/>
      <c r="W9" s="46"/>
      <c r="X9" s="17" t="s">
        <v>26</v>
      </c>
      <c r="Y9" s="18" t="s">
        <v>27</v>
      </c>
    </row>
    <row r="10" ht="36">
      <c r="A10" s="48" t="s">
        <v>28</v>
      </c>
      <c r="B10" s="48" t="s">
        <v>29</v>
      </c>
      <c r="C10" s="48" t="s">
        <v>30</v>
      </c>
      <c r="D10" s="48" t="s">
        <v>31</v>
      </c>
      <c r="E10" s="49" t="s">
        <v>32</v>
      </c>
      <c r="F10" s="49" t="s">
        <v>33</v>
      </c>
      <c r="G10" s="49"/>
      <c r="H10" s="48" t="s">
        <v>34</v>
      </c>
      <c r="I10" s="48" t="s">
        <v>35</v>
      </c>
      <c r="J10" s="48" t="s">
        <v>36</v>
      </c>
      <c r="K10" s="49" t="s">
        <v>37</v>
      </c>
      <c r="L10" s="49" t="s">
        <v>38</v>
      </c>
      <c r="M10" s="50" t="s">
        <v>39</v>
      </c>
      <c r="N10" s="51"/>
      <c r="O10" s="52" t="s">
        <v>40</v>
      </c>
      <c r="P10" s="51"/>
      <c r="Q10" s="51"/>
      <c r="R10" s="51"/>
      <c r="S10" s="51"/>
      <c r="T10" s="51"/>
      <c r="U10" s="51"/>
      <c r="V10" s="51"/>
      <c r="W10" s="51"/>
      <c r="X10" s="17" t="s">
        <v>41</v>
      </c>
      <c r="Y10" s="18" t="s">
        <v>42</v>
      </c>
    </row>
    <row r="11">
      <c r="A11" s="53"/>
      <c r="B11" s="54"/>
      <c r="C11" s="53"/>
      <c r="D11" s="53"/>
      <c r="E11" s="55"/>
      <c r="F11" s="56">
        <f>ROUND(SUM(D11*E11),2)</f>
        <v>0</v>
      </c>
      <c r="G11" s="56"/>
      <c r="H11" s="57"/>
      <c r="I11" s="58"/>
      <c r="J11" s="59"/>
      <c r="K11" s="60" t="str">
        <f>IFERROR(ROUND(AVERAGE(E11:E13),2),"")</f>
        <v/>
      </c>
      <c r="L11" s="60" t="str">
        <f>IFERROR(ROUND(SUM(D11*K11),2),"")</f>
        <v/>
      </c>
      <c r="M11" s="61" t="str">
        <f t="shared" ref="M11:M74" si="0">IF(E11="","","filtrar")</f>
        <v/>
      </c>
      <c r="N11" s="61"/>
      <c r="O11" s="62" t="str">
        <f>IFERROR(VLOOKUP(C11,$X$2:$Y$78,2,0),"")</f>
        <v/>
      </c>
      <c r="P11" s="61"/>
      <c r="Q11" s="61"/>
      <c r="R11" s="61"/>
      <c r="S11" s="61"/>
      <c r="T11" s="61"/>
      <c r="U11" s="61"/>
      <c r="V11" s="61"/>
      <c r="W11" s="61"/>
      <c r="X11" s="17" t="s">
        <v>43</v>
      </c>
      <c r="Y11" s="18" t="s">
        <v>44</v>
      </c>
    </row>
    <row r="12">
      <c r="A12" s="63"/>
      <c r="B12" s="64"/>
      <c r="C12" s="63"/>
      <c r="D12" s="63"/>
      <c r="E12" s="65"/>
      <c r="F12" s="66">
        <f>ROUND(SUM(D11*E12),2)</f>
        <v>0</v>
      </c>
      <c r="G12" s="66"/>
      <c r="H12" s="67"/>
      <c r="I12" s="68"/>
      <c r="J12" s="69"/>
      <c r="K12" s="70"/>
      <c r="L12" s="70"/>
      <c r="M12" s="61" t="str">
        <f t="shared" si="0"/>
        <v/>
      </c>
      <c r="N12" s="61"/>
      <c r="O12" s="71"/>
      <c r="P12" s="61"/>
      <c r="Q12" s="61"/>
      <c r="R12" s="61"/>
      <c r="S12" s="61"/>
      <c r="T12" s="61"/>
      <c r="U12" s="61"/>
      <c r="V12" s="61"/>
      <c r="W12" s="61"/>
      <c r="X12" s="17" t="s">
        <v>45</v>
      </c>
      <c r="Y12" s="18" t="s">
        <v>46</v>
      </c>
    </row>
    <row r="13" ht="15.75">
      <c r="A13" s="72"/>
      <c r="B13" s="73"/>
      <c r="C13" s="72"/>
      <c r="D13" s="72"/>
      <c r="E13" s="74"/>
      <c r="F13" s="75">
        <f>ROUND(SUM(D11*E13),2)</f>
        <v>0</v>
      </c>
      <c r="G13" s="75"/>
      <c r="H13" s="76"/>
      <c r="I13" s="77"/>
      <c r="J13" s="78"/>
      <c r="K13" s="79"/>
      <c r="L13" s="79"/>
      <c r="M13" s="61" t="str">
        <f t="shared" si="0"/>
        <v/>
      </c>
      <c r="N13" s="61"/>
      <c r="O13" s="80"/>
      <c r="P13" s="61"/>
      <c r="Q13" s="61"/>
      <c r="R13" s="61"/>
      <c r="S13" s="61"/>
      <c r="T13" s="61"/>
      <c r="U13" s="61"/>
      <c r="V13" s="61"/>
      <c r="W13" s="61"/>
      <c r="X13" s="17" t="s">
        <v>47</v>
      </c>
      <c r="Y13" s="18" t="s">
        <v>48</v>
      </c>
    </row>
    <row r="14">
      <c r="A14" s="53" t="str">
        <f>IF(B14="","",ROW()-12)</f>
        <v/>
      </c>
      <c r="B14" s="54"/>
      <c r="C14" s="53"/>
      <c r="D14" s="53"/>
      <c r="E14" s="55"/>
      <c r="F14" s="56">
        <f>ROUND(SUM(D14*E14),2)</f>
        <v>0</v>
      </c>
      <c r="G14" s="56"/>
      <c r="H14" s="57"/>
      <c r="I14" s="58"/>
      <c r="J14" s="59"/>
      <c r="K14" s="81" t="str">
        <f>IFERROR(ROUND(AVERAGE(E14:E16),2),"")</f>
        <v/>
      </c>
      <c r="L14" s="60" t="str">
        <f>IFERROR(ROUND(SUM(D14*K14),2),"")</f>
        <v/>
      </c>
      <c r="M14" s="61" t="str">
        <f t="shared" si="0"/>
        <v/>
      </c>
      <c r="O14" s="62" t="str">
        <f>IFERROR(VLOOKUP(C14,$X$2:$Y$78,2,0),"")</f>
        <v/>
      </c>
      <c r="X14" s="17" t="s">
        <v>49</v>
      </c>
      <c r="Y14" s="18" t="s">
        <v>50</v>
      </c>
    </row>
    <row r="15">
      <c r="A15" s="63"/>
      <c r="B15" s="64"/>
      <c r="C15" s="63"/>
      <c r="D15" s="63"/>
      <c r="E15" s="65"/>
      <c r="F15" s="66">
        <f>ROUND(SUM(D14*E15),2)</f>
        <v>0</v>
      </c>
      <c r="G15" s="66"/>
      <c r="H15" s="67"/>
      <c r="I15" s="68"/>
      <c r="J15" s="69"/>
      <c r="K15" s="70"/>
      <c r="L15" s="70"/>
      <c r="M15" s="61" t="str">
        <f t="shared" si="0"/>
        <v/>
      </c>
      <c r="O15" s="71"/>
      <c r="X15" s="17" t="s">
        <v>51</v>
      </c>
      <c r="Y15" s="18" t="s">
        <v>52</v>
      </c>
    </row>
    <row r="16" ht="15.75">
      <c r="A16" s="72"/>
      <c r="B16" s="73"/>
      <c r="C16" s="72"/>
      <c r="D16" s="72"/>
      <c r="E16" s="74"/>
      <c r="F16" s="75">
        <f>ROUND(SUM(D14*E16),2)</f>
        <v>0</v>
      </c>
      <c r="G16" s="75"/>
      <c r="H16" s="76"/>
      <c r="I16" s="77"/>
      <c r="J16" s="78"/>
      <c r="K16" s="79"/>
      <c r="L16" s="79"/>
      <c r="M16" s="61" t="str">
        <f t="shared" si="0"/>
        <v/>
      </c>
      <c r="O16" s="80"/>
      <c r="X16" s="17" t="s">
        <v>53</v>
      </c>
      <c r="Y16" s="18" t="s">
        <v>54</v>
      </c>
    </row>
    <row r="17">
      <c r="A17" s="53" t="str">
        <f>IF(B17="","",ROW()-14)</f>
        <v/>
      </c>
      <c r="B17" s="54"/>
      <c r="C17" s="53"/>
      <c r="D17" s="53"/>
      <c r="E17" s="55"/>
      <c r="F17" s="56">
        <f>ROUND(SUM(D17*E17),2)</f>
        <v>0</v>
      </c>
      <c r="G17" s="56"/>
      <c r="H17" s="57"/>
      <c r="I17" s="58"/>
      <c r="J17" s="59"/>
      <c r="K17" s="81" t="str">
        <f>IFERROR(ROUND(AVERAGE(E17:E19),2),"")</f>
        <v/>
      </c>
      <c r="L17" s="60" t="str">
        <f>IFERROR(ROUND(SUM(D17*K17),2),"")</f>
        <v/>
      </c>
      <c r="M17" s="61" t="str">
        <f t="shared" si="0"/>
        <v/>
      </c>
      <c r="O17" s="62" t="str">
        <f>IFERROR(VLOOKUP(C17,$X$2:$Y$78,2,0),"")</f>
        <v/>
      </c>
      <c r="X17" s="17" t="s">
        <v>55</v>
      </c>
      <c r="Y17" s="18" t="s">
        <v>56</v>
      </c>
    </row>
    <row r="18">
      <c r="A18" s="63"/>
      <c r="B18" s="64"/>
      <c r="C18" s="63"/>
      <c r="D18" s="63"/>
      <c r="E18" s="65"/>
      <c r="F18" s="66">
        <f>ROUND(SUM(D17*E18),2)</f>
        <v>0</v>
      </c>
      <c r="G18" s="66"/>
      <c r="H18" s="67"/>
      <c r="I18" s="68"/>
      <c r="J18" s="69"/>
      <c r="K18" s="70"/>
      <c r="L18" s="70"/>
      <c r="M18" s="61" t="str">
        <f t="shared" si="0"/>
        <v/>
      </c>
      <c r="O18" s="71"/>
      <c r="X18" s="17" t="s">
        <v>57</v>
      </c>
      <c r="Y18" s="18" t="s">
        <v>58</v>
      </c>
    </row>
    <row r="19" ht="15.75">
      <c r="A19" s="72"/>
      <c r="B19" s="73"/>
      <c r="C19" s="72"/>
      <c r="D19" s="72"/>
      <c r="E19" s="74"/>
      <c r="F19" s="75">
        <f>ROUND(SUM(D17*E19),2)</f>
        <v>0</v>
      </c>
      <c r="G19" s="75"/>
      <c r="H19" s="76"/>
      <c r="I19" s="77"/>
      <c r="J19" s="78"/>
      <c r="K19" s="79"/>
      <c r="L19" s="79"/>
      <c r="M19" s="61" t="str">
        <f t="shared" si="0"/>
        <v/>
      </c>
      <c r="O19" s="80"/>
      <c r="X19" s="17" t="s">
        <v>59</v>
      </c>
      <c r="Y19" s="18" t="s">
        <v>60</v>
      </c>
    </row>
    <row r="20">
      <c r="A20" s="53" t="str">
        <f>IF(B20="","",ROW()-16)</f>
        <v/>
      </c>
      <c r="B20" s="54"/>
      <c r="C20" s="53"/>
      <c r="D20" s="53"/>
      <c r="E20" s="55"/>
      <c r="F20" s="56">
        <f>ROUND(SUM(D20*E20),2)</f>
        <v>0</v>
      </c>
      <c r="G20" s="56"/>
      <c r="H20" s="57"/>
      <c r="I20" s="58"/>
      <c r="J20" s="59"/>
      <c r="K20" s="81" t="str">
        <f>IFERROR(ROUND(AVERAGE(E20:E22),2),"")</f>
        <v/>
      </c>
      <c r="L20" s="60" t="str">
        <f>IFERROR(ROUND(SUM(D20*K20),2),"")</f>
        <v/>
      </c>
      <c r="M20" s="61" t="str">
        <f t="shared" si="0"/>
        <v/>
      </c>
      <c r="O20" s="62" t="str">
        <f>IFERROR(VLOOKUP(C20,$X$2:$Y$78,2,0),"")</f>
        <v/>
      </c>
      <c r="X20" s="17" t="s">
        <v>61</v>
      </c>
      <c r="Y20" s="18" t="s">
        <v>62</v>
      </c>
    </row>
    <row r="21">
      <c r="A21" s="63"/>
      <c r="B21" s="64"/>
      <c r="C21" s="63"/>
      <c r="D21" s="63"/>
      <c r="E21" s="65"/>
      <c r="F21" s="66">
        <f>ROUND(SUM(D20*E21),2)</f>
        <v>0</v>
      </c>
      <c r="G21" s="66"/>
      <c r="H21" s="67"/>
      <c r="I21" s="68"/>
      <c r="J21" s="69"/>
      <c r="K21" s="70"/>
      <c r="L21" s="70"/>
      <c r="M21" s="61" t="str">
        <f t="shared" si="0"/>
        <v/>
      </c>
      <c r="O21" s="71"/>
      <c r="X21" s="17" t="s">
        <v>63</v>
      </c>
      <c r="Y21" s="18" t="s">
        <v>64</v>
      </c>
    </row>
    <row r="22" ht="15.75">
      <c r="A22" s="72"/>
      <c r="B22" s="73"/>
      <c r="C22" s="72"/>
      <c r="D22" s="72"/>
      <c r="E22" s="74"/>
      <c r="F22" s="75">
        <f>ROUND(SUM(D20*E22),2)</f>
        <v>0</v>
      </c>
      <c r="G22" s="75"/>
      <c r="H22" s="76"/>
      <c r="I22" s="77"/>
      <c r="J22" s="78"/>
      <c r="K22" s="79"/>
      <c r="L22" s="79"/>
      <c r="M22" s="61" t="str">
        <f t="shared" si="0"/>
        <v/>
      </c>
      <c r="O22" s="80"/>
      <c r="X22" s="17" t="s">
        <v>65</v>
      </c>
      <c r="Y22" s="18" t="s">
        <v>66</v>
      </c>
    </row>
    <row r="23">
      <c r="A23" s="53" t="str">
        <f>IF(B23="","",ROW()-18)</f>
        <v/>
      </c>
      <c r="B23" s="54"/>
      <c r="C23" s="53"/>
      <c r="D23" s="53"/>
      <c r="E23" s="55"/>
      <c r="F23" s="56">
        <f>ROUND(SUM(D23*E23),2)</f>
        <v>0</v>
      </c>
      <c r="G23" s="56"/>
      <c r="H23" s="57"/>
      <c r="I23" s="58"/>
      <c r="J23" s="59"/>
      <c r="K23" s="81" t="str">
        <f>IFERROR(ROUND(AVERAGE(E23:E25),2),"")</f>
        <v/>
      </c>
      <c r="L23" s="60" t="str">
        <f>IFERROR(ROUND(SUM(D23*K23),2),"")</f>
        <v/>
      </c>
      <c r="M23" s="61" t="str">
        <f t="shared" si="0"/>
        <v/>
      </c>
      <c r="O23" s="62" t="str">
        <f>IFERROR(VLOOKUP(C23,$X$2:$Y$78,2,0),"")</f>
        <v/>
      </c>
      <c r="X23" s="17" t="s">
        <v>67</v>
      </c>
      <c r="Y23" s="18" t="s">
        <v>68</v>
      </c>
    </row>
    <row r="24">
      <c r="A24" s="63"/>
      <c r="B24" s="64"/>
      <c r="C24" s="63"/>
      <c r="D24" s="63"/>
      <c r="E24" s="65"/>
      <c r="F24" s="66">
        <f>ROUND(SUM(D23*E24),2)</f>
        <v>0</v>
      </c>
      <c r="G24" s="66"/>
      <c r="H24" s="67"/>
      <c r="I24" s="68"/>
      <c r="J24" s="69"/>
      <c r="K24" s="70"/>
      <c r="L24" s="70"/>
      <c r="M24" s="61" t="str">
        <f t="shared" si="0"/>
        <v/>
      </c>
      <c r="O24" s="71"/>
      <c r="X24" s="17" t="s">
        <v>69</v>
      </c>
      <c r="Y24" s="18" t="s">
        <v>70</v>
      </c>
    </row>
    <row r="25" ht="15.75">
      <c r="A25" s="72"/>
      <c r="B25" s="73"/>
      <c r="C25" s="72"/>
      <c r="D25" s="72"/>
      <c r="E25" s="74"/>
      <c r="F25" s="75">
        <f>ROUND(SUM(D23*E25),2)</f>
        <v>0</v>
      </c>
      <c r="G25" s="75"/>
      <c r="H25" s="76"/>
      <c r="I25" s="77"/>
      <c r="J25" s="78"/>
      <c r="K25" s="79"/>
      <c r="L25" s="79"/>
      <c r="M25" s="61" t="str">
        <f t="shared" si="0"/>
        <v/>
      </c>
      <c r="O25" s="80"/>
      <c r="X25" s="17" t="s">
        <v>71</v>
      </c>
      <c r="Y25" s="18" t="s">
        <v>72</v>
      </c>
    </row>
    <row r="26">
      <c r="A26" s="53" t="str">
        <f>IF(B26="","",ROW()-20)</f>
        <v/>
      </c>
      <c r="B26" s="54"/>
      <c r="C26" s="53"/>
      <c r="D26" s="53"/>
      <c r="E26" s="55"/>
      <c r="F26" s="56">
        <f>ROUND(SUM(D26*E26),2)</f>
        <v>0</v>
      </c>
      <c r="G26" s="56"/>
      <c r="H26" s="57"/>
      <c r="I26" s="58"/>
      <c r="J26" s="59"/>
      <c r="K26" s="81" t="str">
        <f>IFERROR(ROUND(AVERAGE(E26:E28),2),"")</f>
        <v/>
      </c>
      <c r="L26" s="60" t="str">
        <f>IFERROR(ROUND(SUM(D26*K26),2),"")</f>
        <v/>
      </c>
      <c r="M26" s="61" t="str">
        <f t="shared" si="0"/>
        <v/>
      </c>
      <c r="O26" s="62" t="str">
        <f>IFERROR(VLOOKUP(C26,$X$2:$Y$78,2,0),"")</f>
        <v/>
      </c>
      <c r="X26" s="17" t="s">
        <v>73</v>
      </c>
      <c r="Y26" s="18" t="s">
        <v>74</v>
      </c>
    </row>
    <row r="27">
      <c r="A27" s="63"/>
      <c r="B27" s="64"/>
      <c r="C27" s="63"/>
      <c r="D27" s="63"/>
      <c r="E27" s="65"/>
      <c r="F27" s="66">
        <f>ROUND(SUM(D26*E27),2)</f>
        <v>0</v>
      </c>
      <c r="G27" s="66"/>
      <c r="H27" s="67"/>
      <c r="I27" s="68"/>
      <c r="J27" s="69"/>
      <c r="K27" s="70"/>
      <c r="L27" s="70"/>
      <c r="M27" s="61" t="str">
        <f t="shared" si="0"/>
        <v/>
      </c>
      <c r="O27" s="71"/>
      <c r="X27" s="17" t="s">
        <v>75</v>
      </c>
      <c r="Y27" s="18" t="s">
        <v>76</v>
      </c>
    </row>
    <row r="28" ht="15.75">
      <c r="A28" s="72"/>
      <c r="B28" s="73"/>
      <c r="C28" s="72"/>
      <c r="D28" s="72"/>
      <c r="E28" s="74"/>
      <c r="F28" s="75">
        <f>ROUND(SUM(D26*E28),2)</f>
        <v>0</v>
      </c>
      <c r="G28" s="75"/>
      <c r="H28" s="76"/>
      <c r="I28" s="77"/>
      <c r="J28" s="78"/>
      <c r="K28" s="79"/>
      <c r="L28" s="79"/>
      <c r="M28" s="61" t="str">
        <f t="shared" si="0"/>
        <v/>
      </c>
      <c r="O28" s="80"/>
      <c r="X28" s="17" t="s">
        <v>77</v>
      </c>
      <c r="Y28" s="18" t="s">
        <v>78</v>
      </c>
    </row>
    <row r="29">
      <c r="A29" s="53" t="str">
        <f>IF(B29="","",ROW()-22)</f>
        <v/>
      </c>
      <c r="B29" s="54"/>
      <c r="C29" s="53"/>
      <c r="D29" s="82"/>
      <c r="E29" s="55"/>
      <c r="F29" s="56">
        <f>ROUND(SUM(D29*E29),2)</f>
        <v>0</v>
      </c>
      <c r="G29" s="56"/>
      <c r="H29" s="57"/>
      <c r="I29" s="58"/>
      <c r="J29" s="59"/>
      <c r="K29" s="81" t="str">
        <f>IFERROR(ROUND(AVERAGE(E29:E31),2),"")</f>
        <v/>
      </c>
      <c r="L29" s="60" t="str">
        <f>IFERROR(ROUND(SUM(D29*K29),2),"")</f>
        <v/>
      </c>
      <c r="M29" s="61" t="str">
        <f t="shared" si="0"/>
        <v/>
      </c>
      <c r="O29" s="62" t="str">
        <f>IFERROR(VLOOKUP(C29,$X$2:$Y$78,2,0),"")</f>
        <v/>
      </c>
      <c r="X29" s="17" t="s">
        <v>79</v>
      </c>
      <c r="Y29" s="18" t="s">
        <v>80</v>
      </c>
    </row>
    <row r="30">
      <c r="A30" s="63"/>
      <c r="B30" s="64"/>
      <c r="C30" s="63"/>
      <c r="D30" s="63"/>
      <c r="E30" s="65"/>
      <c r="F30" s="66">
        <f>ROUND(SUM(D29*E30),2)</f>
        <v>0</v>
      </c>
      <c r="G30" s="66"/>
      <c r="H30" s="67"/>
      <c r="I30" s="68"/>
      <c r="J30" s="69"/>
      <c r="K30" s="70"/>
      <c r="L30" s="70"/>
      <c r="M30" s="61" t="str">
        <f t="shared" si="0"/>
        <v/>
      </c>
      <c r="O30" s="71"/>
      <c r="X30" s="17" t="s">
        <v>81</v>
      </c>
      <c r="Y30" s="18" t="s">
        <v>82</v>
      </c>
    </row>
    <row r="31" ht="15.75">
      <c r="A31" s="72"/>
      <c r="B31" s="73"/>
      <c r="C31" s="72"/>
      <c r="D31" s="72"/>
      <c r="E31" s="74"/>
      <c r="F31" s="75">
        <f>ROUND(SUM(D29*E31),2)</f>
        <v>0</v>
      </c>
      <c r="G31" s="75"/>
      <c r="H31" s="76"/>
      <c r="I31" s="77"/>
      <c r="J31" s="78"/>
      <c r="K31" s="79"/>
      <c r="L31" s="79"/>
      <c r="M31" s="61" t="str">
        <f t="shared" si="0"/>
        <v/>
      </c>
      <c r="O31" s="80"/>
      <c r="X31" s="17" t="s">
        <v>83</v>
      </c>
      <c r="Y31" s="18" t="s">
        <v>84</v>
      </c>
    </row>
    <row r="32">
      <c r="A32" s="53" t="str">
        <f>IF(B32="","",ROW()-24)</f>
        <v/>
      </c>
      <c r="B32" s="54"/>
      <c r="C32" s="53"/>
      <c r="D32" s="53"/>
      <c r="E32" s="55"/>
      <c r="F32" s="56">
        <f>ROUND(SUM(D32*E32),2)</f>
        <v>0</v>
      </c>
      <c r="G32" s="56"/>
      <c r="H32" s="57"/>
      <c r="I32" s="58"/>
      <c r="J32" s="59"/>
      <c r="K32" s="81" t="str">
        <f>IFERROR(ROUND(AVERAGE(E32:E34),2),"")</f>
        <v/>
      </c>
      <c r="L32" s="60" t="str">
        <f>IFERROR(ROUND(SUM(D32*K32),2),"")</f>
        <v/>
      </c>
      <c r="M32" s="61" t="str">
        <f t="shared" si="0"/>
        <v/>
      </c>
      <c r="O32" s="62" t="str">
        <f>IFERROR(VLOOKUP(C32,$X$2:$Y$78,2,0),"")</f>
        <v/>
      </c>
      <c r="X32" s="17" t="s">
        <v>85</v>
      </c>
      <c r="Y32" s="18" t="s">
        <v>86</v>
      </c>
    </row>
    <row r="33">
      <c r="A33" s="63"/>
      <c r="B33" s="64"/>
      <c r="C33" s="63"/>
      <c r="D33" s="63"/>
      <c r="E33" s="65"/>
      <c r="F33" s="66">
        <f>ROUND(SUM(D32*E33),2)</f>
        <v>0</v>
      </c>
      <c r="G33" s="66"/>
      <c r="H33" s="67"/>
      <c r="I33" s="68"/>
      <c r="J33" s="69"/>
      <c r="K33" s="70"/>
      <c r="L33" s="70"/>
      <c r="M33" s="61" t="str">
        <f t="shared" si="0"/>
        <v/>
      </c>
      <c r="O33" s="71"/>
      <c r="X33" s="17" t="s">
        <v>87</v>
      </c>
      <c r="Y33" s="18" t="s">
        <v>88</v>
      </c>
    </row>
    <row r="34" ht="15.75">
      <c r="A34" s="72"/>
      <c r="B34" s="73"/>
      <c r="C34" s="72"/>
      <c r="D34" s="72"/>
      <c r="E34" s="74"/>
      <c r="F34" s="75">
        <f>ROUND(SUM(D32*E34),2)</f>
        <v>0</v>
      </c>
      <c r="G34" s="75"/>
      <c r="H34" s="76"/>
      <c r="I34" s="77"/>
      <c r="J34" s="78"/>
      <c r="K34" s="79"/>
      <c r="L34" s="79"/>
      <c r="M34" s="61" t="str">
        <f t="shared" si="0"/>
        <v/>
      </c>
      <c r="O34" s="80"/>
      <c r="X34" s="17" t="s">
        <v>89</v>
      </c>
      <c r="Y34" s="18" t="s">
        <v>90</v>
      </c>
    </row>
    <row r="35">
      <c r="A35" s="53" t="str">
        <f>IF(B35="","",ROW()-26)</f>
        <v/>
      </c>
      <c r="B35" s="54"/>
      <c r="C35" s="53"/>
      <c r="D35" s="82"/>
      <c r="E35" s="55"/>
      <c r="F35" s="56">
        <f>ROUND(SUM(D35*E35),2)</f>
        <v>0</v>
      </c>
      <c r="G35" s="56"/>
      <c r="H35" s="57"/>
      <c r="I35" s="58"/>
      <c r="J35" s="59"/>
      <c r="K35" s="81" t="str">
        <f>IFERROR(ROUND(AVERAGE(E35:E37),2),"")</f>
        <v/>
      </c>
      <c r="L35" s="60" t="str">
        <f>IFERROR(ROUND(SUM(D35*K35),2),"")</f>
        <v/>
      </c>
      <c r="M35" s="61" t="str">
        <f t="shared" si="0"/>
        <v/>
      </c>
      <c r="O35" s="62" t="str">
        <f>IFERROR(VLOOKUP(C35,$X$2:$Y$78,2,0),"")</f>
        <v/>
      </c>
      <c r="X35" s="17" t="s">
        <v>91</v>
      </c>
      <c r="Y35" s="18" t="s">
        <v>92</v>
      </c>
    </row>
    <row r="36">
      <c r="A36" s="63"/>
      <c r="B36" s="64"/>
      <c r="C36" s="63"/>
      <c r="D36" s="63"/>
      <c r="E36" s="65"/>
      <c r="F36" s="66">
        <f>ROUND(SUM(D35*E36),2)</f>
        <v>0</v>
      </c>
      <c r="G36" s="66"/>
      <c r="H36" s="67"/>
      <c r="I36" s="68"/>
      <c r="J36" s="69"/>
      <c r="K36" s="70"/>
      <c r="L36" s="70"/>
      <c r="M36" s="61" t="str">
        <f t="shared" si="0"/>
        <v/>
      </c>
      <c r="O36" s="71"/>
      <c r="X36" s="17" t="s">
        <v>93</v>
      </c>
      <c r="Y36" s="18" t="s">
        <v>94</v>
      </c>
    </row>
    <row r="37" ht="15.75">
      <c r="A37" s="72"/>
      <c r="B37" s="73"/>
      <c r="C37" s="72"/>
      <c r="D37" s="72"/>
      <c r="E37" s="74"/>
      <c r="F37" s="75">
        <f>ROUND(SUM(D35*E37),2)</f>
        <v>0</v>
      </c>
      <c r="G37" s="75"/>
      <c r="H37" s="76"/>
      <c r="I37" s="77"/>
      <c r="J37" s="78"/>
      <c r="K37" s="79"/>
      <c r="L37" s="79"/>
      <c r="M37" s="61" t="str">
        <f t="shared" si="0"/>
        <v/>
      </c>
      <c r="O37" s="80"/>
      <c r="X37" s="17" t="s">
        <v>95</v>
      </c>
      <c r="Y37" s="18" t="s">
        <v>96</v>
      </c>
    </row>
    <row r="38">
      <c r="A38" s="53" t="str">
        <f>IF(B38="","",ROW()-28)</f>
        <v/>
      </c>
      <c r="B38" s="54"/>
      <c r="C38" s="53"/>
      <c r="D38" s="53"/>
      <c r="E38" s="55"/>
      <c r="F38" s="56">
        <f>ROUND(SUM(D38*E38),2)</f>
        <v>0</v>
      </c>
      <c r="G38" s="56"/>
      <c r="H38" s="57"/>
      <c r="I38" s="58"/>
      <c r="J38" s="59"/>
      <c r="K38" s="81" t="str">
        <f>IFERROR(ROUND(AVERAGE(E38:E40),2),"")</f>
        <v/>
      </c>
      <c r="L38" s="60" t="str">
        <f>IFERROR(ROUND(SUM(D38*K38),2),"")</f>
        <v/>
      </c>
      <c r="M38" s="61" t="str">
        <f t="shared" si="0"/>
        <v/>
      </c>
      <c r="O38" s="62" t="str">
        <f>IFERROR(VLOOKUP(C38,$X$2:$Y$78,2,0),"")</f>
        <v/>
      </c>
      <c r="X38" s="17" t="s">
        <v>97</v>
      </c>
      <c r="Y38" s="18" t="s">
        <v>98</v>
      </c>
    </row>
    <row r="39">
      <c r="A39" s="63"/>
      <c r="B39" s="64"/>
      <c r="C39" s="63"/>
      <c r="D39" s="63"/>
      <c r="E39" s="65"/>
      <c r="F39" s="66">
        <f>ROUND(SUM(D38*E39),2)</f>
        <v>0</v>
      </c>
      <c r="G39" s="66"/>
      <c r="H39" s="67"/>
      <c r="I39" s="68"/>
      <c r="J39" s="69"/>
      <c r="K39" s="70"/>
      <c r="L39" s="70"/>
      <c r="M39" s="61" t="str">
        <f t="shared" si="0"/>
        <v/>
      </c>
      <c r="O39" s="71"/>
      <c r="X39" s="17" t="s">
        <v>99</v>
      </c>
      <c r="Y39" s="18" t="s">
        <v>100</v>
      </c>
    </row>
    <row r="40" ht="15.75">
      <c r="A40" s="72"/>
      <c r="B40" s="73"/>
      <c r="C40" s="72"/>
      <c r="D40" s="72"/>
      <c r="E40" s="74"/>
      <c r="F40" s="75">
        <f>ROUND(SUM(D38*E40),2)</f>
        <v>0</v>
      </c>
      <c r="G40" s="75"/>
      <c r="H40" s="76"/>
      <c r="I40" s="77"/>
      <c r="J40" s="78"/>
      <c r="K40" s="79"/>
      <c r="L40" s="79"/>
      <c r="M40" s="61" t="str">
        <f t="shared" si="0"/>
        <v/>
      </c>
      <c r="O40" s="80"/>
      <c r="X40" s="17" t="s">
        <v>101</v>
      </c>
      <c r="Y40" s="18" t="s">
        <v>102</v>
      </c>
    </row>
    <row r="41">
      <c r="A41" s="53" t="str">
        <f>IF(B41="","",ROW()-30)</f>
        <v/>
      </c>
      <c r="B41" s="54"/>
      <c r="C41" s="53"/>
      <c r="D41" s="82"/>
      <c r="E41" s="55"/>
      <c r="F41" s="56">
        <f>ROUND(SUM(D41*E41),2)</f>
        <v>0</v>
      </c>
      <c r="G41" s="56"/>
      <c r="H41" s="57"/>
      <c r="I41" s="58"/>
      <c r="J41" s="59"/>
      <c r="K41" s="81" t="str">
        <f>IFERROR(ROUND(AVERAGE(E41:E43),2),"")</f>
        <v/>
      </c>
      <c r="L41" s="60" t="str">
        <f>IFERROR(ROUND(SUM(D41*K41),2),"")</f>
        <v/>
      </c>
      <c r="M41" s="61" t="str">
        <f t="shared" si="0"/>
        <v/>
      </c>
      <c r="O41" s="62" t="str">
        <f>IFERROR(VLOOKUP(C41,$X$2:$Y$78,2,0),"")</f>
        <v/>
      </c>
      <c r="X41" s="17" t="s">
        <v>103</v>
      </c>
      <c r="Y41" s="18" t="s">
        <v>104</v>
      </c>
    </row>
    <row r="42">
      <c r="A42" s="63"/>
      <c r="B42" s="64"/>
      <c r="C42" s="63"/>
      <c r="D42" s="63"/>
      <c r="E42" s="65"/>
      <c r="F42" s="66">
        <f>ROUND(SUM(D41*E42),2)</f>
        <v>0</v>
      </c>
      <c r="G42" s="66"/>
      <c r="H42" s="67"/>
      <c r="I42" s="68"/>
      <c r="J42" s="69"/>
      <c r="K42" s="70"/>
      <c r="L42" s="70"/>
      <c r="M42" s="61" t="str">
        <f t="shared" si="0"/>
        <v/>
      </c>
      <c r="O42" s="71"/>
      <c r="X42" s="17" t="s">
        <v>105</v>
      </c>
      <c r="Y42" s="18" t="s">
        <v>106</v>
      </c>
    </row>
    <row r="43" ht="15.75">
      <c r="A43" s="72"/>
      <c r="B43" s="73"/>
      <c r="C43" s="72"/>
      <c r="D43" s="72"/>
      <c r="E43" s="74"/>
      <c r="F43" s="75">
        <f>ROUND(SUM(D41*E43),2)</f>
        <v>0</v>
      </c>
      <c r="G43" s="75"/>
      <c r="H43" s="76"/>
      <c r="I43" s="77"/>
      <c r="J43" s="78"/>
      <c r="K43" s="79"/>
      <c r="L43" s="79"/>
      <c r="M43" s="61" t="str">
        <f t="shared" si="0"/>
        <v/>
      </c>
      <c r="O43" s="80"/>
      <c r="X43" s="17" t="s">
        <v>107</v>
      </c>
      <c r="Y43" s="18" t="s">
        <v>108</v>
      </c>
    </row>
    <row r="44">
      <c r="A44" s="53" t="str">
        <f>IF(B44="","",ROW()-32)</f>
        <v/>
      </c>
      <c r="B44" s="54"/>
      <c r="C44" s="53"/>
      <c r="D44" s="53"/>
      <c r="E44" s="55"/>
      <c r="F44" s="56">
        <f>ROUND(SUM(D44*E44),2)</f>
        <v>0</v>
      </c>
      <c r="G44" s="56"/>
      <c r="H44" s="57"/>
      <c r="I44" s="58"/>
      <c r="J44" s="59"/>
      <c r="K44" s="81" t="str">
        <f>IFERROR(ROUND(AVERAGE(E44:E46),2),"")</f>
        <v/>
      </c>
      <c r="L44" s="60" t="str">
        <f>IFERROR(ROUND(SUM(D44*K44),2),"")</f>
        <v/>
      </c>
      <c r="M44" s="61" t="str">
        <f t="shared" si="0"/>
        <v/>
      </c>
      <c r="O44" s="62" t="str">
        <f>IFERROR(VLOOKUP(C44,$X$2:$Y$78,2,0),"")</f>
        <v/>
      </c>
      <c r="X44" s="17" t="s">
        <v>109</v>
      </c>
      <c r="Y44" s="18" t="s">
        <v>110</v>
      </c>
    </row>
    <row r="45">
      <c r="A45" s="63"/>
      <c r="B45" s="64"/>
      <c r="C45" s="63"/>
      <c r="D45" s="63"/>
      <c r="E45" s="65"/>
      <c r="F45" s="66">
        <f>ROUND(SUM(D44*E45),2)</f>
        <v>0</v>
      </c>
      <c r="G45" s="66"/>
      <c r="H45" s="67"/>
      <c r="I45" s="68"/>
      <c r="J45" s="69"/>
      <c r="K45" s="70"/>
      <c r="L45" s="70"/>
      <c r="M45" s="61" t="str">
        <f t="shared" si="0"/>
        <v/>
      </c>
      <c r="O45" s="71"/>
      <c r="X45" s="17" t="s">
        <v>111</v>
      </c>
      <c r="Y45" s="18" t="s">
        <v>112</v>
      </c>
    </row>
    <row r="46" ht="15.75">
      <c r="A46" s="72"/>
      <c r="B46" s="73"/>
      <c r="C46" s="72"/>
      <c r="D46" s="72"/>
      <c r="E46" s="74"/>
      <c r="F46" s="75">
        <f>ROUND(SUM(D44*E46),2)</f>
        <v>0</v>
      </c>
      <c r="G46" s="75"/>
      <c r="H46" s="76"/>
      <c r="I46" s="77"/>
      <c r="J46" s="78"/>
      <c r="K46" s="79"/>
      <c r="L46" s="79"/>
      <c r="M46" s="61" t="str">
        <f t="shared" si="0"/>
        <v/>
      </c>
      <c r="O46" s="80"/>
      <c r="X46" s="17" t="s">
        <v>113</v>
      </c>
      <c r="Y46" s="18" t="s">
        <v>114</v>
      </c>
    </row>
    <row r="47">
      <c r="A47" s="53" t="str">
        <f>IF(B47="","",ROW()-34)</f>
        <v/>
      </c>
      <c r="B47" s="54"/>
      <c r="C47" s="53"/>
      <c r="D47" s="82"/>
      <c r="E47" s="55"/>
      <c r="F47" s="56">
        <f>ROUND(SUM(D47*E47),2)</f>
        <v>0</v>
      </c>
      <c r="G47" s="56"/>
      <c r="H47" s="57"/>
      <c r="I47" s="58"/>
      <c r="J47" s="59"/>
      <c r="K47" s="81" t="str">
        <f>IFERROR(ROUND(AVERAGE(E47:E49),2),"")</f>
        <v/>
      </c>
      <c r="L47" s="60" t="str">
        <f>IFERROR(ROUND(SUM(D47*K47),2),"")</f>
        <v/>
      </c>
      <c r="M47" s="61" t="str">
        <f t="shared" si="0"/>
        <v/>
      </c>
      <c r="O47" s="62" t="str">
        <f>IFERROR(VLOOKUP(C47,$X$2:$Y$78,2,0),"")</f>
        <v/>
      </c>
      <c r="X47" s="17" t="s">
        <v>115</v>
      </c>
      <c r="Y47" s="18" t="s">
        <v>116</v>
      </c>
    </row>
    <row r="48">
      <c r="A48" s="63"/>
      <c r="B48" s="64"/>
      <c r="C48" s="63"/>
      <c r="D48" s="63"/>
      <c r="E48" s="65"/>
      <c r="F48" s="66">
        <f>ROUND(SUM(D47*E48),2)</f>
        <v>0</v>
      </c>
      <c r="G48" s="66"/>
      <c r="H48" s="67"/>
      <c r="I48" s="68"/>
      <c r="J48" s="69"/>
      <c r="K48" s="70"/>
      <c r="L48" s="70"/>
      <c r="M48" s="61" t="str">
        <f t="shared" si="0"/>
        <v/>
      </c>
      <c r="O48" s="71"/>
      <c r="X48" s="17" t="s">
        <v>117</v>
      </c>
      <c r="Y48" s="18" t="s">
        <v>118</v>
      </c>
    </row>
    <row r="49" ht="15.75">
      <c r="A49" s="72"/>
      <c r="B49" s="73"/>
      <c r="C49" s="72"/>
      <c r="D49" s="72"/>
      <c r="E49" s="74"/>
      <c r="F49" s="75">
        <f>ROUND(SUM(D47*E49),2)</f>
        <v>0</v>
      </c>
      <c r="G49" s="75"/>
      <c r="H49" s="76"/>
      <c r="I49" s="77"/>
      <c r="J49" s="78"/>
      <c r="K49" s="79"/>
      <c r="L49" s="79"/>
      <c r="M49" s="61" t="str">
        <f t="shared" si="0"/>
        <v/>
      </c>
      <c r="O49" s="80"/>
      <c r="X49" s="17" t="s">
        <v>119</v>
      </c>
      <c r="Y49" s="18" t="s">
        <v>120</v>
      </c>
    </row>
    <row r="50">
      <c r="A50" s="53" t="str">
        <f>IF(B50="","",ROW()-36)</f>
        <v/>
      </c>
      <c r="B50" s="54"/>
      <c r="C50" s="53"/>
      <c r="D50" s="53"/>
      <c r="E50" s="55"/>
      <c r="F50" s="56">
        <f>ROUND(SUM(D50*E50),2)</f>
        <v>0</v>
      </c>
      <c r="G50" s="56"/>
      <c r="H50" s="57"/>
      <c r="I50" s="58"/>
      <c r="J50" s="59"/>
      <c r="K50" s="81" t="str">
        <f>IFERROR(ROUND(AVERAGE(E50:E52),2),"")</f>
        <v/>
      </c>
      <c r="L50" s="60" t="str">
        <f>IFERROR(ROUND(SUM(D50*K50),2),"")</f>
        <v/>
      </c>
      <c r="M50" s="61" t="str">
        <f t="shared" si="0"/>
        <v/>
      </c>
      <c r="O50" s="62" t="str">
        <f>IFERROR(VLOOKUP(C50,$X$2:$Y$78,2,0),"")</f>
        <v/>
      </c>
      <c r="X50" s="17" t="s">
        <v>121</v>
      </c>
      <c r="Y50" s="18" t="s">
        <v>122</v>
      </c>
    </row>
    <row r="51">
      <c r="A51" s="63"/>
      <c r="B51" s="64"/>
      <c r="C51" s="63"/>
      <c r="D51" s="63"/>
      <c r="E51" s="65"/>
      <c r="F51" s="66">
        <f>ROUND(SUM(D50*E51),2)</f>
        <v>0</v>
      </c>
      <c r="G51" s="66"/>
      <c r="H51" s="67"/>
      <c r="I51" s="68"/>
      <c r="J51" s="69"/>
      <c r="K51" s="70"/>
      <c r="L51" s="70"/>
      <c r="M51" s="61" t="str">
        <f t="shared" si="0"/>
        <v/>
      </c>
      <c r="O51" s="71"/>
      <c r="X51" s="17" t="s">
        <v>123</v>
      </c>
      <c r="Y51" s="18" t="s">
        <v>124</v>
      </c>
    </row>
    <row r="52" ht="15.75">
      <c r="A52" s="72"/>
      <c r="B52" s="73"/>
      <c r="C52" s="72"/>
      <c r="D52" s="72"/>
      <c r="E52" s="74"/>
      <c r="F52" s="75">
        <f>ROUND(SUM(D50*E52),2)</f>
        <v>0</v>
      </c>
      <c r="G52" s="75"/>
      <c r="H52" s="76"/>
      <c r="I52" s="77"/>
      <c r="J52" s="78"/>
      <c r="K52" s="79"/>
      <c r="L52" s="79"/>
      <c r="M52" s="61" t="str">
        <f t="shared" si="0"/>
        <v/>
      </c>
      <c r="O52" s="80"/>
      <c r="X52" s="17" t="s">
        <v>125</v>
      </c>
      <c r="Y52" s="18" t="s">
        <v>126</v>
      </c>
    </row>
    <row r="53">
      <c r="A53" s="53" t="str">
        <f>IF(B53="","",ROW()-38)</f>
        <v/>
      </c>
      <c r="B53" s="54"/>
      <c r="C53" s="53"/>
      <c r="D53" s="82"/>
      <c r="E53" s="55"/>
      <c r="F53" s="56">
        <f>ROUND(SUM(D53*E53),2)</f>
        <v>0</v>
      </c>
      <c r="G53" s="56"/>
      <c r="H53" s="57"/>
      <c r="I53" s="58"/>
      <c r="J53" s="59"/>
      <c r="K53" s="81" t="str">
        <f>IFERROR(ROUND(AVERAGE(E53:E55),2),"")</f>
        <v/>
      </c>
      <c r="L53" s="60" t="str">
        <f>IFERROR(ROUND(SUM(D53*K53),2),"")</f>
        <v/>
      </c>
      <c r="M53" s="61" t="str">
        <f t="shared" si="0"/>
        <v/>
      </c>
      <c r="O53" s="62" t="str">
        <f>IFERROR(VLOOKUP(C53,$X$2:$Y$78,2,0),"")</f>
        <v/>
      </c>
      <c r="X53" s="17" t="s">
        <v>127</v>
      </c>
      <c r="Y53" s="18" t="s">
        <v>128</v>
      </c>
    </row>
    <row r="54">
      <c r="A54" s="63"/>
      <c r="B54" s="64"/>
      <c r="C54" s="63"/>
      <c r="D54" s="63"/>
      <c r="E54" s="65"/>
      <c r="F54" s="66">
        <f>ROUND(SUM(D53*E54),2)</f>
        <v>0</v>
      </c>
      <c r="G54" s="66"/>
      <c r="H54" s="67"/>
      <c r="I54" s="68"/>
      <c r="J54" s="69"/>
      <c r="K54" s="70"/>
      <c r="L54" s="70"/>
      <c r="M54" s="61" t="str">
        <f t="shared" si="0"/>
        <v/>
      </c>
      <c r="O54" s="71"/>
      <c r="X54" s="17" t="s">
        <v>129</v>
      </c>
      <c r="Y54" s="18" t="s">
        <v>130</v>
      </c>
    </row>
    <row r="55" ht="15.75">
      <c r="A55" s="72"/>
      <c r="B55" s="73"/>
      <c r="C55" s="72"/>
      <c r="D55" s="72"/>
      <c r="E55" s="74"/>
      <c r="F55" s="75">
        <f>ROUND(SUM(D53*E55),2)</f>
        <v>0</v>
      </c>
      <c r="G55" s="75"/>
      <c r="H55" s="76"/>
      <c r="I55" s="77"/>
      <c r="J55" s="78"/>
      <c r="K55" s="79"/>
      <c r="L55" s="79"/>
      <c r="M55" s="61" t="str">
        <f t="shared" si="0"/>
        <v/>
      </c>
      <c r="O55" s="80"/>
      <c r="X55" s="17" t="s">
        <v>131</v>
      </c>
      <c r="Y55" s="18" t="s">
        <v>132</v>
      </c>
    </row>
    <row r="56">
      <c r="A56" s="53" t="str">
        <f>IF(B56="","",ROW()-40)</f>
        <v/>
      </c>
      <c r="B56" s="54"/>
      <c r="C56" s="53"/>
      <c r="D56" s="53"/>
      <c r="E56" s="55"/>
      <c r="F56" s="56">
        <f>ROUND(SUM(D56*E56),2)</f>
        <v>0</v>
      </c>
      <c r="G56" s="56"/>
      <c r="H56" s="57"/>
      <c r="I56" s="58"/>
      <c r="J56" s="59"/>
      <c r="K56" s="81" t="str">
        <f>IFERROR(ROUND(AVERAGE(E56:E58),2),"")</f>
        <v/>
      </c>
      <c r="L56" s="60" t="str">
        <f>IFERROR(ROUND(SUM(D56*K56),2),"")</f>
        <v/>
      </c>
      <c r="M56" s="61" t="str">
        <f t="shared" si="0"/>
        <v/>
      </c>
      <c r="O56" s="62" t="str">
        <f>IFERROR(VLOOKUP(C56,$X$2:$Y$78,2,0),"")</f>
        <v/>
      </c>
      <c r="X56" s="17" t="s">
        <v>133</v>
      </c>
      <c r="Y56" s="18" t="s">
        <v>134</v>
      </c>
    </row>
    <row r="57">
      <c r="A57" s="63"/>
      <c r="B57" s="64"/>
      <c r="C57" s="63"/>
      <c r="D57" s="63"/>
      <c r="E57" s="65"/>
      <c r="F57" s="66">
        <f>ROUND(SUM(D56*E57),2)</f>
        <v>0</v>
      </c>
      <c r="G57" s="66"/>
      <c r="H57" s="67"/>
      <c r="I57" s="68"/>
      <c r="J57" s="69"/>
      <c r="K57" s="70"/>
      <c r="L57" s="70"/>
      <c r="M57" s="61" t="str">
        <f t="shared" si="0"/>
        <v/>
      </c>
      <c r="O57" s="71"/>
      <c r="X57" s="17" t="s">
        <v>135</v>
      </c>
      <c r="Y57" s="18" t="s">
        <v>136</v>
      </c>
    </row>
    <row r="58" ht="15.75">
      <c r="A58" s="72"/>
      <c r="B58" s="73"/>
      <c r="C58" s="72"/>
      <c r="D58" s="72"/>
      <c r="E58" s="74"/>
      <c r="F58" s="75">
        <f>ROUND(SUM(D56*E58),2)</f>
        <v>0</v>
      </c>
      <c r="G58" s="75"/>
      <c r="H58" s="76"/>
      <c r="I58" s="77"/>
      <c r="J58" s="78"/>
      <c r="K58" s="79"/>
      <c r="L58" s="79"/>
      <c r="M58" s="61" t="str">
        <f t="shared" si="0"/>
        <v/>
      </c>
      <c r="O58" s="80"/>
      <c r="X58" s="17" t="s">
        <v>137</v>
      </c>
      <c r="Y58" s="18" t="s">
        <v>138</v>
      </c>
    </row>
    <row r="59">
      <c r="A59" s="53" t="str">
        <f>IF(B59="","",ROW()-42)</f>
        <v/>
      </c>
      <c r="B59" s="54"/>
      <c r="C59" s="53"/>
      <c r="D59" s="82"/>
      <c r="E59" s="55"/>
      <c r="F59" s="56">
        <f>ROUND(SUM(D59*E59),2)</f>
        <v>0</v>
      </c>
      <c r="G59" s="56"/>
      <c r="H59" s="57"/>
      <c r="I59" s="58"/>
      <c r="J59" s="59"/>
      <c r="K59" s="81" t="str">
        <f>IFERROR(ROUND(AVERAGE(E59:E61),2),"")</f>
        <v/>
      </c>
      <c r="L59" s="60" t="str">
        <f>IFERROR(ROUND(SUM(D59*K59),2),"")</f>
        <v/>
      </c>
      <c r="M59" s="61" t="str">
        <f t="shared" si="0"/>
        <v/>
      </c>
      <c r="O59" s="62" t="str">
        <f>IFERROR(VLOOKUP(C59,$X$2:$Y$78,2,0),"")</f>
        <v/>
      </c>
      <c r="X59" s="17" t="s">
        <v>139</v>
      </c>
      <c r="Y59" s="18" t="s">
        <v>140</v>
      </c>
    </row>
    <row r="60">
      <c r="A60" s="63"/>
      <c r="B60" s="64"/>
      <c r="C60" s="63"/>
      <c r="D60" s="63"/>
      <c r="E60" s="65"/>
      <c r="F60" s="66">
        <f>ROUND(SUM(D59*E60),2)</f>
        <v>0</v>
      </c>
      <c r="G60" s="66"/>
      <c r="H60" s="67"/>
      <c r="I60" s="68"/>
      <c r="J60" s="69"/>
      <c r="K60" s="70"/>
      <c r="L60" s="70"/>
      <c r="M60" s="61" t="str">
        <f t="shared" si="0"/>
        <v/>
      </c>
      <c r="O60" s="71"/>
      <c r="X60" s="17" t="s">
        <v>141</v>
      </c>
      <c r="Y60" s="18" t="s">
        <v>142</v>
      </c>
    </row>
    <row r="61" ht="15.75">
      <c r="A61" s="72"/>
      <c r="B61" s="73"/>
      <c r="C61" s="72"/>
      <c r="D61" s="72"/>
      <c r="E61" s="74"/>
      <c r="F61" s="75">
        <f>ROUND(SUM(D59*E61),2)</f>
        <v>0</v>
      </c>
      <c r="G61" s="75"/>
      <c r="H61" s="76"/>
      <c r="I61" s="77"/>
      <c r="J61" s="78"/>
      <c r="K61" s="79"/>
      <c r="L61" s="79"/>
      <c r="M61" s="61" t="str">
        <f t="shared" si="0"/>
        <v/>
      </c>
      <c r="O61" s="80"/>
      <c r="X61" s="17" t="s">
        <v>143</v>
      </c>
      <c r="Y61" s="18" t="s">
        <v>144</v>
      </c>
    </row>
    <row r="62">
      <c r="A62" s="53" t="str">
        <f>IF(B62="","",ROW()-44)</f>
        <v/>
      </c>
      <c r="B62" s="54"/>
      <c r="C62" s="53"/>
      <c r="D62" s="53"/>
      <c r="E62" s="55"/>
      <c r="F62" s="56">
        <f>ROUND(SUM(D62*E62),2)</f>
        <v>0</v>
      </c>
      <c r="G62" s="56"/>
      <c r="H62" s="57"/>
      <c r="I62" s="58"/>
      <c r="J62" s="59"/>
      <c r="K62" s="81" t="str">
        <f>IFERROR(ROUND(AVERAGE(E62:E64),2),"")</f>
        <v/>
      </c>
      <c r="L62" s="60" t="str">
        <f>IFERROR(ROUND(SUM(D62*K62),2),"")</f>
        <v/>
      </c>
      <c r="M62" s="61" t="str">
        <f t="shared" si="0"/>
        <v/>
      </c>
      <c r="O62" s="62" t="str">
        <f>IFERROR(VLOOKUP(C62,$X$2:$Y$78,2,0),"")</f>
        <v/>
      </c>
      <c r="X62" s="17" t="s">
        <v>145</v>
      </c>
      <c r="Y62" s="18" t="s">
        <v>146</v>
      </c>
    </row>
    <row r="63">
      <c r="A63" s="63"/>
      <c r="B63" s="64"/>
      <c r="C63" s="63"/>
      <c r="D63" s="63"/>
      <c r="E63" s="65"/>
      <c r="F63" s="66">
        <f>ROUND(SUM(D62*E63),2)</f>
        <v>0</v>
      </c>
      <c r="G63" s="66"/>
      <c r="H63" s="67"/>
      <c r="I63" s="68"/>
      <c r="J63" s="69"/>
      <c r="K63" s="70"/>
      <c r="L63" s="70"/>
      <c r="M63" s="61" t="str">
        <f t="shared" si="0"/>
        <v/>
      </c>
      <c r="O63" s="71"/>
      <c r="X63" s="17" t="s">
        <v>147</v>
      </c>
      <c r="Y63" s="18" t="s">
        <v>148</v>
      </c>
    </row>
    <row r="64" ht="15.75">
      <c r="A64" s="72"/>
      <c r="B64" s="73"/>
      <c r="C64" s="72"/>
      <c r="D64" s="72"/>
      <c r="E64" s="74"/>
      <c r="F64" s="75">
        <f>ROUND(SUM(D62*E64),2)</f>
        <v>0</v>
      </c>
      <c r="G64" s="75"/>
      <c r="H64" s="76"/>
      <c r="I64" s="77"/>
      <c r="J64" s="78"/>
      <c r="K64" s="79"/>
      <c r="L64" s="79"/>
      <c r="M64" s="61" t="str">
        <f t="shared" si="0"/>
        <v/>
      </c>
      <c r="O64" s="80"/>
      <c r="X64" s="17" t="s">
        <v>149</v>
      </c>
      <c r="Y64" s="18" t="s">
        <v>150</v>
      </c>
    </row>
    <row r="65">
      <c r="A65" s="53" t="str">
        <f>IF(B65="","",ROW()-46)</f>
        <v/>
      </c>
      <c r="B65" s="54"/>
      <c r="C65" s="53"/>
      <c r="D65" s="82"/>
      <c r="E65" s="55"/>
      <c r="F65" s="56">
        <f>ROUND(SUM(D65*E65),2)</f>
        <v>0</v>
      </c>
      <c r="G65" s="56"/>
      <c r="H65" s="57"/>
      <c r="I65" s="58"/>
      <c r="J65" s="59"/>
      <c r="K65" s="81" t="str">
        <f>IFERROR(ROUND(AVERAGE(E65:E67),2),"")</f>
        <v/>
      </c>
      <c r="L65" s="60" t="str">
        <f>IFERROR(ROUND(SUM(D65*K65),2),"")</f>
        <v/>
      </c>
      <c r="M65" s="61" t="str">
        <f t="shared" si="0"/>
        <v/>
      </c>
      <c r="O65" s="62" t="str">
        <f>IFERROR(VLOOKUP(C65,$X$2:$Y$78,2,0),"")</f>
        <v/>
      </c>
      <c r="X65" s="83" t="s">
        <v>151</v>
      </c>
      <c r="Y65" s="84" t="s">
        <v>152</v>
      </c>
    </row>
    <row r="66">
      <c r="A66" s="63"/>
      <c r="B66" s="64"/>
      <c r="C66" s="63"/>
      <c r="D66" s="63"/>
      <c r="E66" s="65"/>
      <c r="F66" s="66">
        <f>ROUND(SUM(D65*E66),2)</f>
        <v>0</v>
      </c>
      <c r="G66" s="66"/>
      <c r="H66" s="67"/>
      <c r="I66" s="68"/>
      <c r="J66" s="69"/>
      <c r="K66" s="70"/>
      <c r="L66" s="70"/>
      <c r="M66" s="61" t="str">
        <f t="shared" si="0"/>
        <v/>
      </c>
      <c r="O66" s="71"/>
    </row>
    <row r="67" ht="15.75">
      <c r="A67" s="72"/>
      <c r="B67" s="73"/>
      <c r="C67" s="72"/>
      <c r="D67" s="72"/>
      <c r="E67" s="74"/>
      <c r="F67" s="75">
        <f>ROUND(SUM(D65*E67),2)</f>
        <v>0</v>
      </c>
      <c r="G67" s="75"/>
      <c r="H67" s="76"/>
      <c r="I67" s="77"/>
      <c r="J67" s="78"/>
      <c r="K67" s="79"/>
      <c r="L67" s="79"/>
      <c r="M67" s="61" t="str">
        <f t="shared" si="0"/>
        <v/>
      </c>
      <c r="O67" s="80"/>
    </row>
    <row r="68">
      <c r="A68" s="53" t="str">
        <f>IF(B68="","",ROW()-48)</f>
        <v/>
      </c>
      <c r="B68" s="54"/>
      <c r="C68" s="53"/>
      <c r="D68" s="53"/>
      <c r="E68" s="55"/>
      <c r="F68" s="56">
        <f>ROUND(SUM(D68*E68),2)</f>
        <v>0</v>
      </c>
      <c r="G68" s="56"/>
      <c r="H68" s="57"/>
      <c r="I68" s="58"/>
      <c r="J68" s="59"/>
      <c r="K68" s="81" t="str">
        <f>IFERROR(ROUND(AVERAGE(E68:E70),2),"")</f>
        <v/>
      </c>
      <c r="L68" s="60" t="str">
        <f>IFERROR(ROUND(SUM(D68*K68),2),"")</f>
        <v/>
      </c>
      <c r="M68" s="61" t="str">
        <f t="shared" si="0"/>
        <v/>
      </c>
      <c r="O68" s="62" t="str">
        <f>IFERROR(VLOOKUP(C68,$X$2:$Y$78,2,0),"")</f>
        <v/>
      </c>
    </row>
    <row r="69">
      <c r="A69" s="63"/>
      <c r="B69" s="64"/>
      <c r="C69" s="63"/>
      <c r="D69" s="63"/>
      <c r="E69" s="65"/>
      <c r="F69" s="66">
        <f>ROUND(SUM(D68*E69),2)</f>
        <v>0</v>
      </c>
      <c r="G69" s="66"/>
      <c r="H69" s="67"/>
      <c r="I69" s="68"/>
      <c r="J69" s="69"/>
      <c r="K69" s="70"/>
      <c r="L69" s="70"/>
      <c r="M69" s="61" t="str">
        <f t="shared" si="0"/>
        <v/>
      </c>
      <c r="O69" s="71"/>
    </row>
    <row r="70" ht="15.75">
      <c r="A70" s="72"/>
      <c r="B70" s="73"/>
      <c r="C70" s="72"/>
      <c r="D70" s="72"/>
      <c r="E70" s="74"/>
      <c r="F70" s="75">
        <f>ROUND(SUM(D68*E70),2)</f>
        <v>0</v>
      </c>
      <c r="G70" s="75"/>
      <c r="H70" s="76"/>
      <c r="I70" s="77"/>
      <c r="J70" s="78"/>
      <c r="K70" s="79"/>
      <c r="L70" s="79"/>
      <c r="M70" s="61" t="str">
        <f t="shared" si="0"/>
        <v/>
      </c>
      <c r="O70" s="80"/>
    </row>
    <row r="71">
      <c r="A71" s="53" t="str">
        <f>IF(B71="","",ROW()-50)</f>
        <v/>
      </c>
      <c r="B71" s="54"/>
      <c r="C71" s="53"/>
      <c r="D71" s="82"/>
      <c r="E71" s="55"/>
      <c r="F71" s="56">
        <f>ROUND(SUM(D71*E71),2)</f>
        <v>0</v>
      </c>
      <c r="G71" s="56"/>
      <c r="H71" s="57"/>
      <c r="I71" s="58"/>
      <c r="J71" s="59"/>
      <c r="K71" s="81" t="str">
        <f>IFERROR(ROUND(AVERAGE(E71:E73),2),"")</f>
        <v/>
      </c>
      <c r="L71" s="60" t="str">
        <f>IFERROR(ROUND(SUM(D71*K71),2),"")</f>
        <v/>
      </c>
      <c r="M71" s="61" t="str">
        <f t="shared" si="0"/>
        <v/>
      </c>
      <c r="O71" s="62" t="str">
        <f>IFERROR(VLOOKUP(C71,$X$2:$Y$78,2,0),"")</f>
        <v/>
      </c>
    </row>
    <row r="72">
      <c r="A72" s="63"/>
      <c r="B72" s="64"/>
      <c r="C72" s="63"/>
      <c r="D72" s="63"/>
      <c r="E72" s="65"/>
      <c r="F72" s="66">
        <f>ROUND(SUM(D71*E72),2)</f>
        <v>0</v>
      </c>
      <c r="G72" s="66"/>
      <c r="H72" s="67"/>
      <c r="I72" s="68"/>
      <c r="J72" s="69"/>
      <c r="K72" s="70"/>
      <c r="L72" s="70"/>
      <c r="M72" s="61" t="str">
        <f t="shared" si="0"/>
        <v/>
      </c>
      <c r="O72" s="71"/>
    </row>
    <row r="73" ht="15.75">
      <c r="A73" s="72"/>
      <c r="B73" s="73"/>
      <c r="C73" s="72"/>
      <c r="D73" s="72"/>
      <c r="E73" s="74"/>
      <c r="F73" s="75">
        <f>ROUND(SUM(D71*E73),2)</f>
        <v>0</v>
      </c>
      <c r="G73" s="75"/>
      <c r="H73" s="76"/>
      <c r="I73" s="77"/>
      <c r="J73" s="78"/>
      <c r="K73" s="79"/>
      <c r="L73" s="79"/>
      <c r="M73" s="61" t="str">
        <f t="shared" si="0"/>
        <v/>
      </c>
      <c r="O73" s="80"/>
    </row>
    <row r="74">
      <c r="A74" s="53" t="str">
        <f>IF(B74="","",ROW()-52)</f>
        <v/>
      </c>
      <c r="B74" s="54"/>
      <c r="C74" s="53"/>
      <c r="D74" s="53"/>
      <c r="E74" s="55"/>
      <c r="F74" s="56">
        <f>ROUND(SUM(D74*E74),2)</f>
        <v>0</v>
      </c>
      <c r="G74" s="56"/>
      <c r="H74" s="57"/>
      <c r="I74" s="58"/>
      <c r="J74" s="59"/>
      <c r="K74" s="81" t="str">
        <f>IFERROR(ROUND(AVERAGE(E74:E76),2),"")</f>
        <v/>
      </c>
      <c r="L74" s="60" t="str">
        <f>IFERROR(ROUND(SUM(D74*K74),2),"")</f>
        <v/>
      </c>
      <c r="M74" s="61" t="str">
        <f t="shared" si="0"/>
        <v/>
      </c>
      <c r="O74" s="62" t="str">
        <f>IFERROR(VLOOKUP(C74,$X$2:$Y$78,2,0),"")</f>
        <v/>
      </c>
    </row>
    <row r="75">
      <c r="A75" s="63"/>
      <c r="B75" s="64"/>
      <c r="C75" s="63"/>
      <c r="D75" s="63"/>
      <c r="E75" s="65"/>
      <c r="F75" s="66">
        <f>ROUND(SUM(D74*E75),2)</f>
        <v>0</v>
      </c>
      <c r="G75" s="66"/>
      <c r="H75" s="67"/>
      <c r="I75" s="68"/>
      <c r="J75" s="69"/>
      <c r="K75" s="70"/>
      <c r="L75" s="70"/>
      <c r="M75" s="61" t="str">
        <f t="shared" ref="M75:M138" si="1">IF(E75="","","filtrar")</f>
        <v/>
      </c>
      <c r="O75" s="71"/>
    </row>
    <row r="76" ht="15.75">
      <c r="A76" s="72"/>
      <c r="B76" s="73"/>
      <c r="C76" s="72"/>
      <c r="D76" s="72"/>
      <c r="E76" s="74"/>
      <c r="F76" s="75">
        <f>ROUND(SUM(D74*E76),2)</f>
        <v>0</v>
      </c>
      <c r="G76" s="75"/>
      <c r="H76" s="76"/>
      <c r="I76" s="77"/>
      <c r="J76" s="78"/>
      <c r="K76" s="79"/>
      <c r="L76" s="79"/>
      <c r="M76" s="61" t="str">
        <f t="shared" si="1"/>
        <v/>
      </c>
      <c r="O76" s="80"/>
    </row>
    <row r="77">
      <c r="A77" s="53" t="str">
        <f>IF(B77="","",ROW()-54)</f>
        <v/>
      </c>
      <c r="B77" s="54"/>
      <c r="C77" s="53"/>
      <c r="D77" s="82"/>
      <c r="E77" s="55"/>
      <c r="F77" s="56">
        <f>ROUND(SUM(D77*E77),2)</f>
        <v>0</v>
      </c>
      <c r="G77" s="56"/>
      <c r="H77" s="57"/>
      <c r="I77" s="58"/>
      <c r="J77" s="59"/>
      <c r="K77" s="81" t="str">
        <f>IFERROR(ROUND(AVERAGE(E77:E79),2),"")</f>
        <v/>
      </c>
      <c r="L77" s="60" t="str">
        <f>IFERROR(ROUND(SUM(D77*K77),2),"")</f>
        <v/>
      </c>
      <c r="M77" s="61" t="str">
        <f t="shared" si="1"/>
        <v/>
      </c>
      <c r="O77" s="62" t="str">
        <f>IFERROR(VLOOKUP(C77,$X$2:$Y$78,2,0),"")</f>
        <v/>
      </c>
    </row>
    <row r="78">
      <c r="A78" s="63"/>
      <c r="B78" s="64"/>
      <c r="C78" s="63"/>
      <c r="D78" s="63"/>
      <c r="E78" s="65"/>
      <c r="F78" s="66">
        <f>ROUND(SUM(D77*E78),2)</f>
        <v>0</v>
      </c>
      <c r="G78" s="66"/>
      <c r="H78" s="67"/>
      <c r="I78" s="68"/>
      <c r="J78" s="69"/>
      <c r="K78" s="70"/>
      <c r="L78" s="70"/>
      <c r="M78" s="61" t="str">
        <f t="shared" si="1"/>
        <v/>
      </c>
      <c r="O78" s="71"/>
    </row>
    <row r="79" ht="15.75">
      <c r="A79" s="72"/>
      <c r="B79" s="73"/>
      <c r="C79" s="72"/>
      <c r="D79" s="72"/>
      <c r="E79" s="74"/>
      <c r="F79" s="75">
        <f>ROUND(SUM(D77*E79),2)</f>
        <v>0</v>
      </c>
      <c r="G79" s="75"/>
      <c r="H79" s="76"/>
      <c r="I79" s="77"/>
      <c r="J79" s="78"/>
      <c r="K79" s="79"/>
      <c r="L79" s="79"/>
      <c r="M79" s="61" t="str">
        <f t="shared" si="1"/>
        <v/>
      </c>
      <c r="O79" s="80"/>
    </row>
    <row r="80">
      <c r="A80" s="53" t="str">
        <f>IF(B80="","",ROW()-56)</f>
        <v/>
      </c>
      <c r="B80" s="54"/>
      <c r="C80" s="53"/>
      <c r="D80" s="53"/>
      <c r="E80" s="55"/>
      <c r="F80" s="56">
        <f>ROUND(SUM(D80*E80),2)</f>
        <v>0</v>
      </c>
      <c r="G80" s="56"/>
      <c r="H80" s="57"/>
      <c r="I80" s="58"/>
      <c r="J80" s="59"/>
      <c r="K80" s="81" t="str">
        <f>IFERROR(ROUND(AVERAGE(E80:E82),2),"")</f>
        <v/>
      </c>
      <c r="L80" s="60" t="str">
        <f>IFERROR(ROUND(SUM(D80*K80),2),"")</f>
        <v/>
      </c>
      <c r="M80" s="61" t="str">
        <f t="shared" si="1"/>
        <v/>
      </c>
      <c r="O80" s="62" t="str">
        <f>IFERROR(VLOOKUP(C80,$X$2:$Y$78,2,0),"")</f>
        <v/>
      </c>
    </row>
    <row r="81">
      <c r="A81" s="63"/>
      <c r="B81" s="64"/>
      <c r="C81" s="63"/>
      <c r="D81" s="63"/>
      <c r="E81" s="65"/>
      <c r="F81" s="66">
        <f>ROUND(SUM(D80*E81),2)</f>
        <v>0</v>
      </c>
      <c r="G81" s="66"/>
      <c r="H81" s="67"/>
      <c r="I81" s="68"/>
      <c r="J81" s="69"/>
      <c r="K81" s="70"/>
      <c r="L81" s="70"/>
      <c r="M81" s="61" t="str">
        <f t="shared" si="1"/>
        <v/>
      </c>
      <c r="O81" s="71"/>
    </row>
    <row r="82" ht="15.75">
      <c r="A82" s="72"/>
      <c r="B82" s="73"/>
      <c r="C82" s="72"/>
      <c r="D82" s="72"/>
      <c r="E82" s="74"/>
      <c r="F82" s="75">
        <f>ROUND(SUM(D80*E82),2)</f>
        <v>0</v>
      </c>
      <c r="G82" s="75"/>
      <c r="H82" s="76"/>
      <c r="I82" s="77"/>
      <c r="J82" s="78"/>
      <c r="K82" s="79"/>
      <c r="L82" s="79"/>
      <c r="M82" s="61" t="str">
        <f t="shared" si="1"/>
        <v/>
      </c>
      <c r="O82" s="80"/>
    </row>
    <row r="83">
      <c r="A83" s="53" t="str">
        <f>IF(B83="","",ROW()-58)</f>
        <v/>
      </c>
      <c r="B83" s="54"/>
      <c r="C83" s="53"/>
      <c r="D83" s="82"/>
      <c r="E83" s="55"/>
      <c r="F83" s="56">
        <f>ROUND(SUM(D83*E83),2)</f>
        <v>0</v>
      </c>
      <c r="G83" s="56"/>
      <c r="H83" s="57"/>
      <c r="I83" s="58"/>
      <c r="J83" s="59"/>
      <c r="K83" s="81" t="str">
        <f>IFERROR(ROUND(AVERAGE(E83:E85),2),"")</f>
        <v/>
      </c>
      <c r="L83" s="60" t="str">
        <f>IFERROR(ROUND(SUM(D83*K83),2),"")</f>
        <v/>
      </c>
      <c r="M83" s="61" t="str">
        <f t="shared" si="1"/>
        <v/>
      </c>
      <c r="O83" s="62" t="str">
        <f>IFERROR(VLOOKUP(C83,$X$2:$Y$78,2,0),"")</f>
        <v/>
      </c>
    </row>
    <row r="84">
      <c r="A84" s="63"/>
      <c r="B84" s="64"/>
      <c r="C84" s="63"/>
      <c r="D84" s="63"/>
      <c r="E84" s="65"/>
      <c r="F84" s="66">
        <f>ROUND(SUM(D83*E84),2)</f>
        <v>0</v>
      </c>
      <c r="G84" s="66"/>
      <c r="H84" s="67"/>
      <c r="I84" s="68"/>
      <c r="J84" s="69"/>
      <c r="K84" s="70"/>
      <c r="L84" s="70"/>
      <c r="M84" s="61" t="str">
        <f t="shared" si="1"/>
        <v/>
      </c>
      <c r="O84" s="71"/>
    </row>
    <row r="85" ht="15.75">
      <c r="A85" s="72"/>
      <c r="B85" s="73"/>
      <c r="C85" s="72"/>
      <c r="D85" s="72"/>
      <c r="E85" s="74"/>
      <c r="F85" s="75">
        <f>ROUND(SUM(D83*E85),2)</f>
        <v>0</v>
      </c>
      <c r="G85" s="75"/>
      <c r="H85" s="76"/>
      <c r="I85" s="77"/>
      <c r="J85" s="78"/>
      <c r="K85" s="79"/>
      <c r="L85" s="79"/>
      <c r="M85" s="61" t="str">
        <f t="shared" si="1"/>
        <v/>
      </c>
      <c r="O85" s="80"/>
    </row>
    <row r="86">
      <c r="A86" s="53" t="str">
        <f>IF(B86="","",ROW()-60)</f>
        <v/>
      </c>
      <c r="B86" s="54"/>
      <c r="C86" s="53"/>
      <c r="D86" s="53"/>
      <c r="E86" s="55"/>
      <c r="F86" s="56">
        <f>ROUND(SUM(D86*E86),2)</f>
        <v>0</v>
      </c>
      <c r="G86" s="56"/>
      <c r="H86" s="57"/>
      <c r="I86" s="58"/>
      <c r="J86" s="59"/>
      <c r="K86" s="81" t="str">
        <f>IFERROR(ROUND(AVERAGE(E86:E88),2),"")</f>
        <v/>
      </c>
      <c r="L86" s="60" t="str">
        <f>IFERROR(ROUND(SUM(D86*K86),2),"")</f>
        <v/>
      </c>
      <c r="M86" s="61" t="str">
        <f t="shared" si="1"/>
        <v/>
      </c>
      <c r="O86" s="62" t="str">
        <f>IFERROR(VLOOKUP(C86,$X$2:$Y$78,2,0),"")</f>
        <v/>
      </c>
    </row>
    <row r="87">
      <c r="A87" s="63"/>
      <c r="B87" s="64"/>
      <c r="C87" s="63"/>
      <c r="D87" s="63"/>
      <c r="E87" s="65"/>
      <c r="F87" s="66">
        <f>ROUND(SUM(D86*E87),2)</f>
        <v>0</v>
      </c>
      <c r="G87" s="66"/>
      <c r="H87" s="67"/>
      <c r="I87" s="68"/>
      <c r="J87" s="69"/>
      <c r="K87" s="70"/>
      <c r="L87" s="70"/>
      <c r="M87" s="61" t="str">
        <f t="shared" si="1"/>
        <v/>
      </c>
      <c r="O87" s="71"/>
    </row>
    <row r="88" ht="15.75">
      <c r="A88" s="72"/>
      <c r="B88" s="73"/>
      <c r="C88" s="72"/>
      <c r="D88" s="72"/>
      <c r="E88" s="74"/>
      <c r="F88" s="75">
        <f>ROUND(SUM(D86*E88),2)</f>
        <v>0</v>
      </c>
      <c r="G88" s="75"/>
      <c r="H88" s="76"/>
      <c r="I88" s="77"/>
      <c r="J88" s="78"/>
      <c r="K88" s="79"/>
      <c r="L88" s="79"/>
      <c r="M88" s="61" t="str">
        <f t="shared" si="1"/>
        <v/>
      </c>
      <c r="O88" s="80"/>
    </row>
    <row r="89">
      <c r="A89" s="53" t="str">
        <f>IF(B89="","",ROW()-62)</f>
        <v/>
      </c>
      <c r="B89" s="54"/>
      <c r="C89" s="53"/>
      <c r="D89" s="82"/>
      <c r="E89" s="55"/>
      <c r="F89" s="56">
        <f>ROUND(SUM(D89*E89),2)</f>
        <v>0</v>
      </c>
      <c r="G89" s="56"/>
      <c r="H89" s="57"/>
      <c r="I89" s="58"/>
      <c r="J89" s="59"/>
      <c r="K89" s="81" t="str">
        <f>IFERROR(ROUND(AVERAGE(E89:E91),2),"")</f>
        <v/>
      </c>
      <c r="L89" s="60" t="str">
        <f>IFERROR(ROUND(SUM(D89*K89),2),"")</f>
        <v/>
      </c>
      <c r="M89" s="61" t="str">
        <f t="shared" si="1"/>
        <v/>
      </c>
      <c r="O89" s="62" t="str">
        <f>IFERROR(VLOOKUP(C89,$X$2:$Y$78,2,0),"")</f>
        <v/>
      </c>
    </row>
    <row r="90">
      <c r="A90" s="63"/>
      <c r="B90" s="64"/>
      <c r="C90" s="63"/>
      <c r="D90" s="63"/>
      <c r="E90" s="65"/>
      <c r="F90" s="66">
        <f>ROUND(SUM(D89*E90),2)</f>
        <v>0</v>
      </c>
      <c r="G90" s="66"/>
      <c r="H90" s="67"/>
      <c r="I90" s="68"/>
      <c r="J90" s="69"/>
      <c r="K90" s="70"/>
      <c r="L90" s="70"/>
      <c r="M90" s="61" t="str">
        <f t="shared" si="1"/>
        <v/>
      </c>
      <c r="O90" s="71"/>
    </row>
    <row r="91" ht="15.75">
      <c r="A91" s="72"/>
      <c r="B91" s="73"/>
      <c r="C91" s="72"/>
      <c r="D91" s="72"/>
      <c r="E91" s="74"/>
      <c r="F91" s="75">
        <f>ROUND(SUM(D89*E91),2)</f>
        <v>0</v>
      </c>
      <c r="G91" s="75"/>
      <c r="H91" s="76"/>
      <c r="I91" s="77"/>
      <c r="J91" s="78"/>
      <c r="K91" s="79"/>
      <c r="L91" s="79"/>
      <c r="M91" s="61" t="str">
        <f t="shared" si="1"/>
        <v/>
      </c>
      <c r="O91" s="80"/>
    </row>
    <row r="92">
      <c r="A92" s="53" t="str">
        <f>IF(B92="","",ROW()-64)</f>
        <v/>
      </c>
      <c r="B92" s="54"/>
      <c r="C92" s="53"/>
      <c r="D92" s="53"/>
      <c r="E92" s="55"/>
      <c r="F92" s="56">
        <f>ROUND(SUM(D92*E92),2)</f>
        <v>0</v>
      </c>
      <c r="G92" s="56"/>
      <c r="H92" s="57"/>
      <c r="I92" s="58"/>
      <c r="J92" s="59"/>
      <c r="K92" s="81" t="str">
        <f>IFERROR(ROUND(AVERAGE(E92:E94),2),"")</f>
        <v/>
      </c>
      <c r="L92" s="60" t="str">
        <f>IFERROR(ROUND(SUM(D92*K92),2),"")</f>
        <v/>
      </c>
      <c r="M92" s="61" t="str">
        <f t="shared" si="1"/>
        <v/>
      </c>
      <c r="O92" s="62" t="str">
        <f>IFERROR(VLOOKUP(C92,$X$2:$Y$78,2,0),"")</f>
        <v/>
      </c>
    </row>
    <row r="93">
      <c r="A93" s="63"/>
      <c r="B93" s="64"/>
      <c r="C93" s="63"/>
      <c r="D93" s="63"/>
      <c r="E93" s="65"/>
      <c r="F93" s="66">
        <f>ROUND(SUM(D92*E93),2)</f>
        <v>0</v>
      </c>
      <c r="G93" s="66"/>
      <c r="H93" s="67"/>
      <c r="I93" s="68"/>
      <c r="J93" s="69"/>
      <c r="K93" s="70"/>
      <c r="L93" s="70"/>
      <c r="M93" s="61" t="str">
        <f t="shared" si="1"/>
        <v/>
      </c>
      <c r="O93" s="71"/>
    </row>
    <row r="94" ht="15.75">
      <c r="A94" s="72"/>
      <c r="B94" s="73"/>
      <c r="C94" s="72"/>
      <c r="D94" s="72"/>
      <c r="E94" s="74"/>
      <c r="F94" s="75">
        <f>ROUND(SUM(D92*E94),2)</f>
        <v>0</v>
      </c>
      <c r="G94" s="75"/>
      <c r="H94" s="76"/>
      <c r="I94" s="77"/>
      <c r="J94" s="78"/>
      <c r="K94" s="79"/>
      <c r="L94" s="79"/>
      <c r="M94" s="61" t="str">
        <f t="shared" si="1"/>
        <v/>
      </c>
      <c r="O94" s="80"/>
    </row>
    <row r="95">
      <c r="A95" s="53" t="str">
        <f>IF(B95="","",ROW()-66)</f>
        <v/>
      </c>
      <c r="B95" s="54"/>
      <c r="C95" s="53"/>
      <c r="D95" s="82"/>
      <c r="E95" s="55"/>
      <c r="F95" s="56">
        <f>ROUND(SUM(D95*E95),2)</f>
        <v>0</v>
      </c>
      <c r="G95" s="56"/>
      <c r="H95" s="57"/>
      <c r="I95" s="58"/>
      <c r="J95" s="59"/>
      <c r="K95" s="81" t="str">
        <f>IFERROR(ROUND(AVERAGE(E95:E97),2),"")</f>
        <v/>
      </c>
      <c r="L95" s="60" t="str">
        <f>IFERROR(ROUND(SUM(D95*K95),2),"")</f>
        <v/>
      </c>
      <c r="M95" s="61" t="str">
        <f t="shared" si="1"/>
        <v/>
      </c>
      <c r="O95" s="62" t="str">
        <f>IFERROR(VLOOKUP(C95,$X$2:$Y$78,2,0),"")</f>
        <v/>
      </c>
    </row>
    <row r="96">
      <c r="A96" s="63"/>
      <c r="B96" s="64"/>
      <c r="C96" s="63"/>
      <c r="D96" s="63"/>
      <c r="E96" s="65"/>
      <c r="F96" s="66">
        <f>ROUND(SUM(D95*E96),2)</f>
        <v>0</v>
      </c>
      <c r="G96" s="66"/>
      <c r="H96" s="67"/>
      <c r="I96" s="68"/>
      <c r="J96" s="69"/>
      <c r="K96" s="70"/>
      <c r="L96" s="70"/>
      <c r="M96" s="61" t="str">
        <f t="shared" si="1"/>
        <v/>
      </c>
      <c r="O96" s="71"/>
    </row>
    <row r="97" ht="15.75">
      <c r="A97" s="72"/>
      <c r="B97" s="73"/>
      <c r="C97" s="72"/>
      <c r="D97" s="72"/>
      <c r="E97" s="74"/>
      <c r="F97" s="75">
        <f>ROUND(SUM(D95*E97),2)</f>
        <v>0</v>
      </c>
      <c r="G97" s="75"/>
      <c r="H97" s="76"/>
      <c r="I97" s="77"/>
      <c r="J97" s="78"/>
      <c r="K97" s="79"/>
      <c r="L97" s="79"/>
      <c r="M97" s="61" t="str">
        <f t="shared" si="1"/>
        <v/>
      </c>
      <c r="O97" s="80"/>
    </row>
    <row r="98">
      <c r="A98" s="53" t="str">
        <f>IF(B98="","",ROW()-68)</f>
        <v/>
      </c>
      <c r="B98" s="54"/>
      <c r="C98" s="53"/>
      <c r="D98" s="53"/>
      <c r="E98" s="55"/>
      <c r="F98" s="56">
        <f>ROUND(SUM(D98*E98),2)</f>
        <v>0</v>
      </c>
      <c r="G98" s="56"/>
      <c r="H98" s="57"/>
      <c r="I98" s="58"/>
      <c r="J98" s="59"/>
      <c r="K98" s="81" t="str">
        <f>IFERROR(ROUND(AVERAGE(E98:E100),2),"")</f>
        <v/>
      </c>
      <c r="L98" s="60" t="str">
        <f>IFERROR(ROUND(SUM(D98*K98),2),"")</f>
        <v/>
      </c>
      <c r="M98" s="61" t="str">
        <f t="shared" si="1"/>
        <v/>
      </c>
      <c r="O98" s="62" t="str">
        <f>IFERROR(VLOOKUP(C98,$X$2:$Y$78,2,0),"")</f>
        <v/>
      </c>
    </row>
    <row r="99">
      <c r="A99" s="63"/>
      <c r="B99" s="64"/>
      <c r="C99" s="63"/>
      <c r="D99" s="63"/>
      <c r="E99" s="65"/>
      <c r="F99" s="66">
        <f>ROUND(SUM(D98*E99),2)</f>
        <v>0</v>
      </c>
      <c r="G99" s="66"/>
      <c r="H99" s="67"/>
      <c r="I99" s="68"/>
      <c r="J99" s="69"/>
      <c r="K99" s="70"/>
      <c r="L99" s="70"/>
      <c r="M99" s="61" t="str">
        <f t="shared" si="1"/>
        <v/>
      </c>
      <c r="O99" s="71"/>
    </row>
    <row r="100" ht="15.75">
      <c r="A100" s="72"/>
      <c r="B100" s="73"/>
      <c r="C100" s="72"/>
      <c r="D100" s="72"/>
      <c r="E100" s="74"/>
      <c r="F100" s="75">
        <f>ROUND(SUM(D98*E100),2)</f>
        <v>0</v>
      </c>
      <c r="G100" s="75"/>
      <c r="H100" s="76"/>
      <c r="I100" s="77"/>
      <c r="J100" s="78"/>
      <c r="K100" s="79"/>
      <c r="L100" s="79"/>
      <c r="M100" s="61" t="str">
        <f t="shared" si="1"/>
        <v/>
      </c>
      <c r="O100" s="80"/>
    </row>
    <row r="101">
      <c r="A101" s="53" t="str">
        <f>IF(B101="","",ROW()-70)</f>
        <v/>
      </c>
      <c r="B101" s="54"/>
      <c r="C101" s="53"/>
      <c r="D101" s="82"/>
      <c r="E101" s="55"/>
      <c r="F101" s="56">
        <f>ROUND(SUM(D101*E101),2)</f>
        <v>0</v>
      </c>
      <c r="G101" s="56"/>
      <c r="H101" s="57"/>
      <c r="I101" s="58"/>
      <c r="J101" s="59"/>
      <c r="K101" s="81" t="str">
        <f>IFERROR(ROUND(AVERAGE(E101:E103),2),"")</f>
        <v/>
      </c>
      <c r="L101" s="60" t="str">
        <f>IFERROR(ROUND(SUM(D101*K101),2),"")</f>
        <v/>
      </c>
      <c r="M101" s="61" t="str">
        <f t="shared" si="1"/>
        <v/>
      </c>
      <c r="O101" s="62" t="str">
        <f>IFERROR(VLOOKUP(C101,$X$2:$Y$78,2,0),"")</f>
        <v/>
      </c>
    </row>
    <row r="102">
      <c r="A102" s="63"/>
      <c r="B102" s="64"/>
      <c r="C102" s="63"/>
      <c r="D102" s="63"/>
      <c r="E102" s="65"/>
      <c r="F102" s="66">
        <f>ROUND(SUM(D101*E102),2)</f>
        <v>0</v>
      </c>
      <c r="G102" s="66"/>
      <c r="H102" s="67"/>
      <c r="I102" s="68"/>
      <c r="J102" s="69"/>
      <c r="K102" s="70"/>
      <c r="L102" s="70"/>
      <c r="M102" s="61" t="str">
        <f t="shared" si="1"/>
        <v/>
      </c>
      <c r="O102" s="71"/>
    </row>
    <row r="103" ht="15.75">
      <c r="A103" s="72"/>
      <c r="B103" s="73"/>
      <c r="C103" s="72"/>
      <c r="D103" s="72"/>
      <c r="E103" s="74"/>
      <c r="F103" s="75">
        <f>ROUND(SUM(D101*E103),2)</f>
        <v>0</v>
      </c>
      <c r="G103" s="75"/>
      <c r="H103" s="76"/>
      <c r="I103" s="77"/>
      <c r="J103" s="78"/>
      <c r="K103" s="79"/>
      <c r="L103" s="79"/>
      <c r="M103" s="61" t="str">
        <f t="shared" si="1"/>
        <v/>
      </c>
      <c r="O103" s="80"/>
    </row>
    <row r="104">
      <c r="A104" s="53" t="str">
        <f>IF(B104="","",ROW()-72)</f>
        <v/>
      </c>
      <c r="B104" s="54"/>
      <c r="C104" s="53"/>
      <c r="D104" s="53"/>
      <c r="E104" s="55"/>
      <c r="F104" s="56">
        <f>ROUND(SUM(D104*E104),2)</f>
        <v>0</v>
      </c>
      <c r="G104" s="56"/>
      <c r="H104" s="57"/>
      <c r="I104" s="58"/>
      <c r="J104" s="59"/>
      <c r="K104" s="81" t="str">
        <f>IFERROR(ROUND(AVERAGE(E104:E106),2),"")</f>
        <v/>
      </c>
      <c r="L104" s="60" t="str">
        <f>IFERROR(ROUND(SUM(D104*K104),2),"")</f>
        <v/>
      </c>
      <c r="M104" s="61" t="str">
        <f t="shared" si="1"/>
        <v/>
      </c>
      <c r="O104" s="62" t="str">
        <f>IFERROR(VLOOKUP(C104,$X$2:$Y$78,2,0),"")</f>
        <v/>
      </c>
    </row>
    <row r="105">
      <c r="A105" s="63"/>
      <c r="B105" s="64"/>
      <c r="C105" s="63"/>
      <c r="D105" s="63"/>
      <c r="E105" s="65"/>
      <c r="F105" s="66">
        <f>ROUND(SUM(D104*E105),2)</f>
        <v>0</v>
      </c>
      <c r="G105" s="66"/>
      <c r="H105" s="67"/>
      <c r="I105" s="68"/>
      <c r="J105" s="69"/>
      <c r="K105" s="70"/>
      <c r="L105" s="70"/>
      <c r="M105" s="61" t="str">
        <f t="shared" si="1"/>
        <v/>
      </c>
      <c r="O105" s="71"/>
    </row>
    <row r="106" ht="15.75">
      <c r="A106" s="72"/>
      <c r="B106" s="73"/>
      <c r="C106" s="72"/>
      <c r="D106" s="72"/>
      <c r="E106" s="74"/>
      <c r="F106" s="75">
        <f>ROUND(SUM(D104*E106),2)</f>
        <v>0</v>
      </c>
      <c r="G106" s="75"/>
      <c r="H106" s="76"/>
      <c r="I106" s="77"/>
      <c r="J106" s="78"/>
      <c r="K106" s="79"/>
      <c r="L106" s="79"/>
      <c r="M106" s="61" t="str">
        <f t="shared" si="1"/>
        <v/>
      </c>
      <c r="O106" s="80"/>
    </row>
    <row r="107">
      <c r="A107" s="53" t="str">
        <f>IF(B107="","",ROW()-74)</f>
        <v/>
      </c>
      <c r="B107" s="54"/>
      <c r="C107" s="53"/>
      <c r="D107" s="82"/>
      <c r="E107" s="55"/>
      <c r="F107" s="56">
        <f>ROUND(SUM(D107*E107),2)</f>
        <v>0</v>
      </c>
      <c r="G107" s="56"/>
      <c r="H107" s="57"/>
      <c r="I107" s="58"/>
      <c r="J107" s="59"/>
      <c r="K107" s="81" t="str">
        <f>IFERROR(ROUND(AVERAGE(E107:E109),2),"")</f>
        <v/>
      </c>
      <c r="L107" s="60" t="str">
        <f>IFERROR(ROUND(SUM(D107*K107),2),"")</f>
        <v/>
      </c>
      <c r="M107" s="61" t="str">
        <f t="shared" si="1"/>
        <v/>
      </c>
      <c r="O107" s="62" t="str">
        <f>IFERROR(VLOOKUP(C107,$X$2:$Y$78,2,0),"")</f>
        <v/>
      </c>
    </row>
    <row r="108">
      <c r="A108" s="63"/>
      <c r="B108" s="64"/>
      <c r="C108" s="63"/>
      <c r="D108" s="63"/>
      <c r="E108" s="65"/>
      <c r="F108" s="66">
        <f>ROUND(SUM(D107*E108),2)</f>
        <v>0</v>
      </c>
      <c r="G108" s="66"/>
      <c r="H108" s="67"/>
      <c r="I108" s="68"/>
      <c r="J108" s="69"/>
      <c r="K108" s="70"/>
      <c r="L108" s="70"/>
      <c r="M108" s="61" t="str">
        <f t="shared" si="1"/>
        <v/>
      </c>
      <c r="O108" s="71"/>
    </row>
    <row r="109" ht="15.75">
      <c r="A109" s="72"/>
      <c r="B109" s="73"/>
      <c r="C109" s="72"/>
      <c r="D109" s="72"/>
      <c r="E109" s="74"/>
      <c r="F109" s="75">
        <f>ROUND(SUM(D107*E109),2)</f>
        <v>0</v>
      </c>
      <c r="G109" s="75"/>
      <c r="H109" s="76"/>
      <c r="I109" s="77"/>
      <c r="J109" s="78"/>
      <c r="K109" s="79"/>
      <c r="L109" s="79"/>
      <c r="M109" s="61" t="str">
        <f t="shared" si="1"/>
        <v/>
      </c>
      <c r="O109" s="80"/>
    </row>
    <row r="110">
      <c r="A110" s="53" t="str">
        <f>IF(B110="","",ROW()-76)</f>
        <v/>
      </c>
      <c r="B110" s="54"/>
      <c r="C110" s="53"/>
      <c r="D110" s="53"/>
      <c r="E110" s="55"/>
      <c r="F110" s="56">
        <f>ROUND(SUM(D110*E110),2)</f>
        <v>0</v>
      </c>
      <c r="G110" s="56"/>
      <c r="H110" s="57"/>
      <c r="I110" s="58"/>
      <c r="J110" s="59"/>
      <c r="K110" s="81" t="str">
        <f>IFERROR(ROUND(AVERAGE(E110:E112),2),"")</f>
        <v/>
      </c>
      <c r="L110" s="60" t="str">
        <f>IFERROR(ROUND(SUM(D110*K110),2),"")</f>
        <v/>
      </c>
      <c r="M110" s="61" t="str">
        <f t="shared" si="1"/>
        <v/>
      </c>
      <c r="O110" s="62" t="str">
        <f>IFERROR(VLOOKUP(C110,$X$2:$Y$78,2,0),"")</f>
        <v/>
      </c>
    </row>
    <row r="111">
      <c r="A111" s="63"/>
      <c r="B111" s="64"/>
      <c r="C111" s="63"/>
      <c r="D111" s="63"/>
      <c r="E111" s="65"/>
      <c r="F111" s="66">
        <f>ROUND(SUM(D110*E111),2)</f>
        <v>0</v>
      </c>
      <c r="G111" s="66"/>
      <c r="H111" s="67"/>
      <c r="I111" s="68"/>
      <c r="J111" s="69"/>
      <c r="K111" s="70"/>
      <c r="L111" s="70"/>
      <c r="M111" s="61" t="str">
        <f t="shared" si="1"/>
        <v/>
      </c>
      <c r="O111" s="71"/>
    </row>
    <row r="112" ht="15.75">
      <c r="A112" s="72"/>
      <c r="B112" s="73"/>
      <c r="C112" s="72"/>
      <c r="D112" s="72"/>
      <c r="E112" s="74"/>
      <c r="F112" s="75">
        <f>ROUND(SUM(D110*E112),2)</f>
        <v>0</v>
      </c>
      <c r="G112" s="75"/>
      <c r="H112" s="76"/>
      <c r="I112" s="77"/>
      <c r="J112" s="78"/>
      <c r="K112" s="79"/>
      <c r="L112" s="79"/>
      <c r="M112" s="61" t="str">
        <f t="shared" si="1"/>
        <v/>
      </c>
      <c r="O112" s="80"/>
    </row>
    <row r="113">
      <c r="A113" s="53" t="str">
        <f>IF(B113="","",ROW()-78)</f>
        <v/>
      </c>
      <c r="B113" s="54"/>
      <c r="C113" s="53"/>
      <c r="D113" s="82"/>
      <c r="E113" s="55"/>
      <c r="F113" s="56">
        <f>ROUND(SUM(D113*E113),2)</f>
        <v>0</v>
      </c>
      <c r="G113" s="56"/>
      <c r="H113" s="57"/>
      <c r="I113" s="58"/>
      <c r="J113" s="59"/>
      <c r="K113" s="81" t="str">
        <f>IFERROR(ROUND(AVERAGE(E113:E115),2),"")</f>
        <v/>
      </c>
      <c r="L113" s="60" t="str">
        <f>IFERROR(ROUND(SUM(D113*K113),2),"")</f>
        <v/>
      </c>
      <c r="M113" s="61" t="str">
        <f t="shared" si="1"/>
        <v/>
      </c>
      <c r="O113" s="62" t="str">
        <f>IFERROR(VLOOKUP(C113,$X$2:$Y$78,2,0),"")</f>
        <v/>
      </c>
    </row>
    <row r="114">
      <c r="A114" s="63"/>
      <c r="B114" s="64"/>
      <c r="C114" s="63"/>
      <c r="D114" s="63"/>
      <c r="E114" s="65"/>
      <c r="F114" s="66">
        <f>ROUND(SUM(D113*E114),2)</f>
        <v>0</v>
      </c>
      <c r="G114" s="66"/>
      <c r="H114" s="67"/>
      <c r="I114" s="68"/>
      <c r="J114" s="69"/>
      <c r="K114" s="70"/>
      <c r="L114" s="70"/>
      <c r="M114" s="61" t="str">
        <f t="shared" si="1"/>
        <v/>
      </c>
      <c r="O114" s="71"/>
    </row>
    <row r="115" ht="15.75">
      <c r="A115" s="72"/>
      <c r="B115" s="73"/>
      <c r="C115" s="72"/>
      <c r="D115" s="72"/>
      <c r="E115" s="74"/>
      <c r="F115" s="75">
        <f>ROUND(SUM(D113*E115),2)</f>
        <v>0</v>
      </c>
      <c r="G115" s="75"/>
      <c r="H115" s="76"/>
      <c r="I115" s="77"/>
      <c r="J115" s="78"/>
      <c r="K115" s="79"/>
      <c r="L115" s="79"/>
      <c r="M115" s="61" t="str">
        <f t="shared" si="1"/>
        <v/>
      </c>
      <c r="O115" s="80"/>
    </row>
    <row r="116">
      <c r="A116" s="53" t="str">
        <f>IF(B116="","",ROW()-80)</f>
        <v/>
      </c>
      <c r="B116" s="54"/>
      <c r="C116" s="53"/>
      <c r="D116" s="53"/>
      <c r="E116" s="55"/>
      <c r="F116" s="56">
        <f>ROUND(SUM(D116*E116),2)</f>
        <v>0</v>
      </c>
      <c r="G116" s="56"/>
      <c r="H116" s="57"/>
      <c r="I116" s="58"/>
      <c r="J116" s="59"/>
      <c r="K116" s="81" t="str">
        <f>IFERROR(ROUND(AVERAGE(E116:E118),2),"")</f>
        <v/>
      </c>
      <c r="L116" s="60" t="str">
        <f>IFERROR(ROUND(SUM(D116*K116),2),"")</f>
        <v/>
      </c>
      <c r="M116" s="61" t="str">
        <f t="shared" si="1"/>
        <v/>
      </c>
      <c r="O116" s="62" t="str">
        <f>IFERROR(VLOOKUP(C116,$X$2:$Y$78,2,0),"")</f>
        <v/>
      </c>
    </row>
    <row r="117">
      <c r="A117" s="63"/>
      <c r="B117" s="64"/>
      <c r="C117" s="63"/>
      <c r="D117" s="63"/>
      <c r="E117" s="65"/>
      <c r="F117" s="66">
        <f>ROUND(SUM(D116*E117),2)</f>
        <v>0</v>
      </c>
      <c r="G117" s="66"/>
      <c r="H117" s="67"/>
      <c r="I117" s="68"/>
      <c r="J117" s="69"/>
      <c r="K117" s="70"/>
      <c r="L117" s="70"/>
      <c r="M117" s="61" t="str">
        <f t="shared" si="1"/>
        <v/>
      </c>
      <c r="O117" s="71"/>
    </row>
    <row r="118" ht="15.75">
      <c r="A118" s="72"/>
      <c r="B118" s="73"/>
      <c r="C118" s="72"/>
      <c r="D118" s="72"/>
      <c r="E118" s="74"/>
      <c r="F118" s="75">
        <f>ROUND(SUM(D116*E118),2)</f>
        <v>0</v>
      </c>
      <c r="G118" s="75"/>
      <c r="H118" s="76"/>
      <c r="I118" s="77"/>
      <c r="J118" s="78"/>
      <c r="K118" s="79"/>
      <c r="L118" s="79"/>
      <c r="M118" s="61" t="str">
        <f t="shared" si="1"/>
        <v/>
      </c>
      <c r="O118" s="80"/>
    </row>
    <row r="119">
      <c r="A119" s="53" t="str">
        <f>IF(B119="","",ROW()-82)</f>
        <v/>
      </c>
      <c r="B119" s="54"/>
      <c r="C119" s="53"/>
      <c r="D119" s="82"/>
      <c r="E119" s="55"/>
      <c r="F119" s="56">
        <f>ROUND(SUM(D119*E119),2)</f>
        <v>0</v>
      </c>
      <c r="G119" s="56"/>
      <c r="H119" s="57"/>
      <c r="I119" s="58"/>
      <c r="J119" s="59"/>
      <c r="K119" s="81" t="str">
        <f>IFERROR(ROUND(AVERAGE(E119:E121),2),"")</f>
        <v/>
      </c>
      <c r="L119" s="60" t="str">
        <f>IFERROR(ROUND(SUM(D119*K119),2),"")</f>
        <v/>
      </c>
      <c r="M119" s="61" t="str">
        <f t="shared" si="1"/>
        <v/>
      </c>
      <c r="O119" s="62" t="str">
        <f>IFERROR(VLOOKUP(C119,$X$2:$Y$78,2,0),"")</f>
        <v/>
      </c>
    </row>
    <row r="120">
      <c r="A120" s="63"/>
      <c r="B120" s="64"/>
      <c r="C120" s="63"/>
      <c r="D120" s="63"/>
      <c r="E120" s="65"/>
      <c r="F120" s="66">
        <f>ROUND(SUM(D119*E120),2)</f>
        <v>0</v>
      </c>
      <c r="G120" s="66"/>
      <c r="H120" s="67"/>
      <c r="I120" s="68"/>
      <c r="J120" s="69"/>
      <c r="K120" s="70"/>
      <c r="L120" s="70"/>
      <c r="M120" s="61" t="str">
        <f t="shared" si="1"/>
        <v/>
      </c>
      <c r="O120" s="71"/>
    </row>
    <row r="121" ht="15.75">
      <c r="A121" s="72"/>
      <c r="B121" s="73"/>
      <c r="C121" s="72"/>
      <c r="D121" s="72"/>
      <c r="E121" s="74"/>
      <c r="F121" s="75">
        <f>ROUND(SUM(D119*E121),2)</f>
        <v>0</v>
      </c>
      <c r="G121" s="75"/>
      <c r="H121" s="76"/>
      <c r="I121" s="77"/>
      <c r="J121" s="78"/>
      <c r="K121" s="79"/>
      <c r="L121" s="79"/>
      <c r="M121" s="61" t="str">
        <f t="shared" si="1"/>
        <v/>
      </c>
      <c r="O121" s="80"/>
    </row>
    <row r="122">
      <c r="A122" s="53" t="str">
        <f>IF(B122="","",ROW()-84)</f>
        <v/>
      </c>
      <c r="B122" s="54"/>
      <c r="C122" s="53"/>
      <c r="D122" s="53"/>
      <c r="E122" s="55"/>
      <c r="F122" s="56">
        <f>ROUND(SUM(D122*E122),2)</f>
        <v>0</v>
      </c>
      <c r="G122" s="56"/>
      <c r="H122" s="57"/>
      <c r="I122" s="58"/>
      <c r="J122" s="59"/>
      <c r="K122" s="81" t="str">
        <f>IFERROR(ROUND(AVERAGE(E122:E124),2),"")</f>
        <v/>
      </c>
      <c r="L122" s="60" t="str">
        <f>IFERROR(ROUND(SUM(D122*K122),2),"")</f>
        <v/>
      </c>
      <c r="M122" s="61" t="str">
        <f t="shared" si="1"/>
        <v/>
      </c>
      <c r="O122" s="62" t="str">
        <f>IFERROR(VLOOKUP(C122,$X$2:$Y$78,2,0),"")</f>
        <v/>
      </c>
    </row>
    <row r="123">
      <c r="A123" s="63"/>
      <c r="B123" s="64"/>
      <c r="C123" s="63"/>
      <c r="D123" s="63"/>
      <c r="E123" s="65"/>
      <c r="F123" s="66">
        <f>ROUND(SUM(D122*E123),2)</f>
        <v>0</v>
      </c>
      <c r="G123" s="66"/>
      <c r="H123" s="67"/>
      <c r="I123" s="68"/>
      <c r="J123" s="69"/>
      <c r="K123" s="70"/>
      <c r="L123" s="70"/>
      <c r="M123" s="61" t="str">
        <f t="shared" si="1"/>
        <v/>
      </c>
      <c r="O123" s="71"/>
    </row>
    <row r="124" ht="15.75">
      <c r="A124" s="72"/>
      <c r="B124" s="73"/>
      <c r="C124" s="72"/>
      <c r="D124" s="72"/>
      <c r="E124" s="74"/>
      <c r="F124" s="75">
        <f>ROUND(SUM(D122*E124),2)</f>
        <v>0</v>
      </c>
      <c r="G124" s="75"/>
      <c r="H124" s="76"/>
      <c r="I124" s="77"/>
      <c r="J124" s="78"/>
      <c r="K124" s="79"/>
      <c r="L124" s="79"/>
      <c r="M124" s="61" t="str">
        <f t="shared" si="1"/>
        <v/>
      </c>
      <c r="O124" s="80"/>
    </row>
    <row r="125">
      <c r="A125" s="53" t="str">
        <f>IF(B125="","",ROW()-86)</f>
        <v/>
      </c>
      <c r="B125" s="54"/>
      <c r="C125" s="53"/>
      <c r="D125" s="82"/>
      <c r="E125" s="55"/>
      <c r="F125" s="56">
        <f>ROUND(SUM(D125*E125),2)</f>
        <v>0</v>
      </c>
      <c r="G125" s="56"/>
      <c r="H125" s="57"/>
      <c r="I125" s="58"/>
      <c r="J125" s="59"/>
      <c r="K125" s="81" t="str">
        <f>IFERROR(ROUND(AVERAGE(E125:E127),2),"")</f>
        <v/>
      </c>
      <c r="L125" s="60" t="str">
        <f>IFERROR(ROUND(SUM(D125*K125),2),"")</f>
        <v/>
      </c>
      <c r="M125" s="61" t="str">
        <f t="shared" si="1"/>
        <v/>
      </c>
      <c r="O125" s="62" t="str">
        <f>IFERROR(VLOOKUP(C125,$X$2:$Y$78,2,0),"")</f>
        <v/>
      </c>
    </row>
    <row r="126">
      <c r="A126" s="63"/>
      <c r="B126" s="64"/>
      <c r="C126" s="63"/>
      <c r="D126" s="63"/>
      <c r="E126" s="65"/>
      <c r="F126" s="66">
        <f>ROUND(SUM(D125*E126),2)</f>
        <v>0</v>
      </c>
      <c r="G126" s="66"/>
      <c r="H126" s="67"/>
      <c r="I126" s="68"/>
      <c r="J126" s="69"/>
      <c r="K126" s="70"/>
      <c r="L126" s="70"/>
      <c r="M126" s="61" t="str">
        <f t="shared" si="1"/>
        <v/>
      </c>
      <c r="O126" s="71"/>
    </row>
    <row r="127" ht="15.75">
      <c r="A127" s="72"/>
      <c r="B127" s="73"/>
      <c r="C127" s="72"/>
      <c r="D127" s="72"/>
      <c r="E127" s="74"/>
      <c r="F127" s="75">
        <f>ROUND(SUM(D125*E127),2)</f>
        <v>0</v>
      </c>
      <c r="G127" s="75"/>
      <c r="H127" s="76"/>
      <c r="I127" s="77"/>
      <c r="J127" s="78"/>
      <c r="K127" s="79"/>
      <c r="L127" s="79"/>
      <c r="M127" s="61" t="str">
        <f t="shared" si="1"/>
        <v/>
      </c>
      <c r="O127" s="80"/>
    </row>
    <row r="128">
      <c r="A128" s="53" t="str">
        <f>IF(B128="","",ROW()-88)</f>
        <v/>
      </c>
      <c r="B128" s="54"/>
      <c r="C128" s="53"/>
      <c r="D128" s="53"/>
      <c r="E128" s="55"/>
      <c r="F128" s="56">
        <f>ROUND(SUM(D128*E128),2)</f>
        <v>0</v>
      </c>
      <c r="G128" s="56"/>
      <c r="H128" s="57"/>
      <c r="I128" s="58"/>
      <c r="J128" s="59"/>
      <c r="K128" s="81" t="str">
        <f>IFERROR(ROUND(AVERAGE(E128:E130),2),"")</f>
        <v/>
      </c>
      <c r="L128" s="60" t="str">
        <f>IFERROR(ROUND(SUM(D128*K128),2),"")</f>
        <v/>
      </c>
      <c r="M128" s="61" t="str">
        <f t="shared" si="1"/>
        <v/>
      </c>
      <c r="O128" s="62" t="str">
        <f>IFERROR(VLOOKUP(C128,$X$2:$Y$78,2,0),"")</f>
        <v/>
      </c>
    </row>
    <row r="129">
      <c r="A129" s="63"/>
      <c r="B129" s="64"/>
      <c r="C129" s="63"/>
      <c r="D129" s="63"/>
      <c r="E129" s="65"/>
      <c r="F129" s="66">
        <f>ROUND(SUM(D128*E129),2)</f>
        <v>0</v>
      </c>
      <c r="G129" s="66"/>
      <c r="H129" s="67"/>
      <c r="I129" s="68"/>
      <c r="J129" s="69"/>
      <c r="K129" s="70"/>
      <c r="L129" s="70"/>
      <c r="M129" s="61" t="str">
        <f t="shared" si="1"/>
        <v/>
      </c>
      <c r="O129" s="71"/>
    </row>
    <row r="130" ht="15.75">
      <c r="A130" s="72"/>
      <c r="B130" s="73"/>
      <c r="C130" s="72"/>
      <c r="D130" s="72"/>
      <c r="E130" s="74"/>
      <c r="F130" s="75">
        <f>ROUND(SUM(D128*E130),2)</f>
        <v>0</v>
      </c>
      <c r="G130" s="75"/>
      <c r="H130" s="76"/>
      <c r="I130" s="77"/>
      <c r="J130" s="78"/>
      <c r="K130" s="79"/>
      <c r="L130" s="79"/>
      <c r="M130" s="61" t="str">
        <f t="shared" si="1"/>
        <v/>
      </c>
      <c r="O130" s="80"/>
    </row>
    <row r="131">
      <c r="A131" s="53" t="str">
        <f>IF(B131="","",ROW()-90)</f>
        <v/>
      </c>
      <c r="B131" s="54"/>
      <c r="C131" s="53"/>
      <c r="D131" s="82"/>
      <c r="E131" s="55"/>
      <c r="F131" s="56">
        <f>ROUND(SUM(D131*E131),2)</f>
        <v>0</v>
      </c>
      <c r="G131" s="56"/>
      <c r="H131" s="57"/>
      <c r="I131" s="58"/>
      <c r="J131" s="59"/>
      <c r="K131" s="81" t="str">
        <f>IFERROR(ROUND(AVERAGE(E131:E133),2),"")</f>
        <v/>
      </c>
      <c r="L131" s="60" t="str">
        <f>IFERROR(ROUND(SUM(D131*K131),2),"")</f>
        <v/>
      </c>
      <c r="M131" s="61" t="str">
        <f t="shared" si="1"/>
        <v/>
      </c>
      <c r="O131" s="62" t="str">
        <f>IFERROR(VLOOKUP(C131,$X$2:$Y$78,2,0),"")</f>
        <v/>
      </c>
    </row>
    <row r="132">
      <c r="A132" s="63"/>
      <c r="B132" s="64"/>
      <c r="C132" s="63"/>
      <c r="D132" s="63"/>
      <c r="E132" s="65"/>
      <c r="F132" s="66">
        <f>ROUND(SUM(D131*E132),2)</f>
        <v>0</v>
      </c>
      <c r="G132" s="66"/>
      <c r="H132" s="67"/>
      <c r="I132" s="68"/>
      <c r="J132" s="69"/>
      <c r="K132" s="70"/>
      <c r="L132" s="70"/>
      <c r="M132" s="61" t="str">
        <f t="shared" si="1"/>
        <v/>
      </c>
      <c r="O132" s="71"/>
    </row>
    <row r="133" ht="15.75">
      <c r="A133" s="72"/>
      <c r="B133" s="73"/>
      <c r="C133" s="72"/>
      <c r="D133" s="72"/>
      <c r="E133" s="74"/>
      <c r="F133" s="75">
        <f>ROUND(SUM(D131*E133),2)</f>
        <v>0</v>
      </c>
      <c r="G133" s="75"/>
      <c r="H133" s="76"/>
      <c r="I133" s="77"/>
      <c r="J133" s="78"/>
      <c r="K133" s="79"/>
      <c r="L133" s="79"/>
      <c r="M133" s="61" t="str">
        <f t="shared" si="1"/>
        <v/>
      </c>
      <c r="O133" s="80"/>
    </row>
    <row r="134">
      <c r="A134" s="53" t="str">
        <f>IF(B134="","",ROW()-92)</f>
        <v/>
      </c>
      <c r="B134" s="54"/>
      <c r="C134" s="53"/>
      <c r="D134" s="53"/>
      <c r="E134" s="55"/>
      <c r="F134" s="56">
        <f>ROUND(SUM(D134*E134),2)</f>
        <v>0</v>
      </c>
      <c r="G134" s="56"/>
      <c r="H134" s="57"/>
      <c r="I134" s="58"/>
      <c r="J134" s="59"/>
      <c r="K134" s="81" t="str">
        <f>IFERROR(ROUND(AVERAGE(E134:E136),2),"")</f>
        <v/>
      </c>
      <c r="L134" s="60" t="str">
        <f>IFERROR(ROUND(SUM(D134*K134),2),"")</f>
        <v/>
      </c>
      <c r="M134" s="61" t="str">
        <f t="shared" si="1"/>
        <v/>
      </c>
      <c r="O134" s="62" t="str">
        <f>IFERROR(VLOOKUP(C134,$X$2:$Y$78,2,0),"")</f>
        <v/>
      </c>
    </row>
    <row r="135">
      <c r="A135" s="63"/>
      <c r="B135" s="64"/>
      <c r="C135" s="63"/>
      <c r="D135" s="63"/>
      <c r="E135" s="65"/>
      <c r="F135" s="66">
        <f>ROUND(SUM(D134*E135),2)</f>
        <v>0</v>
      </c>
      <c r="G135" s="66"/>
      <c r="H135" s="67"/>
      <c r="I135" s="68"/>
      <c r="J135" s="69"/>
      <c r="K135" s="70"/>
      <c r="L135" s="70"/>
      <c r="M135" s="61" t="str">
        <f t="shared" si="1"/>
        <v/>
      </c>
      <c r="O135" s="71"/>
    </row>
    <row r="136" ht="15.75">
      <c r="A136" s="72"/>
      <c r="B136" s="73"/>
      <c r="C136" s="72"/>
      <c r="D136" s="72"/>
      <c r="E136" s="74"/>
      <c r="F136" s="75">
        <f>ROUND(SUM(D134*E136),2)</f>
        <v>0</v>
      </c>
      <c r="G136" s="75"/>
      <c r="H136" s="76"/>
      <c r="I136" s="77"/>
      <c r="J136" s="78"/>
      <c r="K136" s="79"/>
      <c r="L136" s="79"/>
      <c r="M136" s="61" t="str">
        <f t="shared" si="1"/>
        <v/>
      </c>
      <c r="O136" s="80"/>
    </row>
    <row r="137">
      <c r="A137" s="53" t="str">
        <f>IF(B137="","",ROW()-94)</f>
        <v/>
      </c>
      <c r="B137" s="54"/>
      <c r="C137" s="53"/>
      <c r="D137" s="82"/>
      <c r="E137" s="55"/>
      <c r="F137" s="56">
        <f>ROUND(SUM(D137*E137),2)</f>
        <v>0</v>
      </c>
      <c r="G137" s="56"/>
      <c r="H137" s="57"/>
      <c r="I137" s="58"/>
      <c r="J137" s="59"/>
      <c r="K137" s="81" t="str">
        <f>IFERROR(ROUND(AVERAGE(E137:E139),2),"")</f>
        <v/>
      </c>
      <c r="L137" s="60" t="str">
        <f>IFERROR(ROUND(SUM(D137*K137),2),"")</f>
        <v/>
      </c>
      <c r="M137" s="61" t="str">
        <f t="shared" si="1"/>
        <v/>
      </c>
      <c r="O137" s="62" t="str">
        <f>IFERROR(VLOOKUP(C137,$X$2:$Y$78,2,0),"")</f>
        <v/>
      </c>
    </row>
    <row r="138">
      <c r="A138" s="63"/>
      <c r="B138" s="64"/>
      <c r="C138" s="63"/>
      <c r="D138" s="63"/>
      <c r="E138" s="65"/>
      <c r="F138" s="66">
        <f>ROUND(SUM(D137*E138),2)</f>
        <v>0</v>
      </c>
      <c r="G138" s="66"/>
      <c r="H138" s="67"/>
      <c r="I138" s="68"/>
      <c r="J138" s="69"/>
      <c r="K138" s="70"/>
      <c r="L138" s="70"/>
      <c r="M138" s="61" t="str">
        <f t="shared" si="1"/>
        <v/>
      </c>
      <c r="O138" s="71"/>
    </row>
    <row r="139" ht="15.75">
      <c r="A139" s="72"/>
      <c r="B139" s="73"/>
      <c r="C139" s="72"/>
      <c r="D139" s="72"/>
      <c r="E139" s="74"/>
      <c r="F139" s="75">
        <f>ROUND(SUM(D137*E139),2)</f>
        <v>0</v>
      </c>
      <c r="G139" s="75"/>
      <c r="H139" s="76"/>
      <c r="I139" s="77"/>
      <c r="J139" s="78"/>
      <c r="K139" s="79"/>
      <c r="L139" s="79"/>
      <c r="M139" s="61" t="str">
        <f t="shared" ref="M139" si="2">IF(E139="","","filtrar")</f>
        <v/>
      </c>
      <c r="O139" s="80"/>
    </row>
    <row r="140">
      <c r="A140" s="53" t="str">
        <f>IF(B140="","",ROW()-96)</f>
        <v/>
      </c>
      <c r="B140" s="54"/>
      <c r="C140" s="53"/>
      <c r="D140" s="53"/>
      <c r="E140" s="55"/>
      <c r="F140" s="56">
        <f>ROUND(SUM(D140*E140),2)</f>
        <v>0</v>
      </c>
      <c r="G140" s="56"/>
      <c r="H140" s="57"/>
      <c r="I140" s="58"/>
      <c r="J140" s="59"/>
      <c r="K140" s="81" t="str">
        <f>IFERROR(ROUND(AVERAGE(E140:E142),2),"")</f>
        <v/>
      </c>
      <c r="L140" s="60" t="str">
        <f>IFERROR(ROUND(SUM(D140*K140),2),"")</f>
        <v/>
      </c>
      <c r="M140" s="61" t="str">
        <f t="shared" ref="M140:M203" si="3">IF(E140="","","filtrar")</f>
        <v/>
      </c>
      <c r="O140" s="62" t="str">
        <f>IFERROR(VLOOKUP(C140,$X$2:$Y$78,2,0),"")</f>
        <v/>
      </c>
    </row>
    <row r="141">
      <c r="A141" s="63"/>
      <c r="B141" s="64"/>
      <c r="C141" s="63"/>
      <c r="D141" s="63"/>
      <c r="E141" s="65"/>
      <c r="F141" s="66">
        <f>ROUND(SUM(D140*E141),2)</f>
        <v>0</v>
      </c>
      <c r="G141" s="66"/>
      <c r="H141" s="67"/>
      <c r="I141" s="68"/>
      <c r="J141" s="69"/>
      <c r="K141" s="70"/>
      <c r="L141" s="70"/>
      <c r="M141" s="61" t="str">
        <f t="shared" si="3"/>
        <v/>
      </c>
      <c r="O141" s="71"/>
    </row>
    <row r="142" ht="15.75">
      <c r="A142" s="72"/>
      <c r="B142" s="73"/>
      <c r="C142" s="72"/>
      <c r="D142" s="72"/>
      <c r="E142" s="74"/>
      <c r="F142" s="75">
        <f>ROUND(SUM(D140*E142),2)</f>
        <v>0</v>
      </c>
      <c r="G142" s="75"/>
      <c r="H142" s="76"/>
      <c r="I142" s="77"/>
      <c r="J142" s="78"/>
      <c r="K142" s="79"/>
      <c r="L142" s="79"/>
      <c r="M142" s="61" t="str">
        <f t="shared" si="3"/>
        <v/>
      </c>
      <c r="O142" s="80"/>
    </row>
    <row r="143">
      <c r="A143" s="53" t="str">
        <f>IF(B143="","",ROW()-98)</f>
        <v/>
      </c>
      <c r="B143" s="54"/>
      <c r="C143" s="53"/>
      <c r="D143" s="82"/>
      <c r="E143" s="55"/>
      <c r="F143" s="56">
        <f>ROUND(SUM(D143*E143),2)</f>
        <v>0</v>
      </c>
      <c r="G143" s="56"/>
      <c r="H143" s="57"/>
      <c r="I143" s="58"/>
      <c r="J143" s="59"/>
      <c r="K143" s="81" t="str">
        <f>IFERROR(ROUND(AVERAGE(E143:E145),2),"")</f>
        <v/>
      </c>
      <c r="L143" s="60" t="str">
        <f>IFERROR(ROUND(SUM(D143*K143),2),"")</f>
        <v/>
      </c>
      <c r="M143" s="61" t="str">
        <f t="shared" si="3"/>
        <v/>
      </c>
      <c r="O143" s="62" t="str">
        <f>IFERROR(VLOOKUP(C143,$X$2:$Y$78,2,0),"")</f>
        <v/>
      </c>
    </row>
    <row r="144">
      <c r="A144" s="63"/>
      <c r="B144" s="64"/>
      <c r="C144" s="63"/>
      <c r="D144" s="63"/>
      <c r="E144" s="65"/>
      <c r="F144" s="66">
        <f>ROUND(SUM(D143*E144),2)</f>
        <v>0</v>
      </c>
      <c r="G144" s="66"/>
      <c r="H144" s="67"/>
      <c r="I144" s="68"/>
      <c r="J144" s="69"/>
      <c r="K144" s="70"/>
      <c r="L144" s="70"/>
      <c r="M144" s="61" t="str">
        <f t="shared" si="3"/>
        <v/>
      </c>
      <c r="O144" s="71"/>
    </row>
    <row r="145" ht="15.75">
      <c r="A145" s="72"/>
      <c r="B145" s="73"/>
      <c r="C145" s="72"/>
      <c r="D145" s="72"/>
      <c r="E145" s="74"/>
      <c r="F145" s="75">
        <f>ROUND(SUM(D143*E145),2)</f>
        <v>0</v>
      </c>
      <c r="G145" s="75"/>
      <c r="H145" s="76"/>
      <c r="I145" s="77"/>
      <c r="J145" s="78"/>
      <c r="K145" s="79"/>
      <c r="L145" s="79"/>
      <c r="M145" s="61" t="str">
        <f t="shared" si="3"/>
        <v/>
      </c>
      <c r="O145" s="80"/>
    </row>
    <row r="146">
      <c r="A146" s="53" t="str">
        <f>IF(B146="","",ROW()-100)</f>
        <v/>
      </c>
      <c r="B146" s="54"/>
      <c r="C146" s="53"/>
      <c r="D146" s="53"/>
      <c r="E146" s="55"/>
      <c r="F146" s="56">
        <f>ROUND(SUM(D146*E146),2)</f>
        <v>0</v>
      </c>
      <c r="G146" s="56"/>
      <c r="H146" s="57"/>
      <c r="I146" s="58"/>
      <c r="J146" s="59"/>
      <c r="K146" s="81" t="str">
        <f>IFERROR(ROUND(AVERAGE(E146:E148),2),"")</f>
        <v/>
      </c>
      <c r="L146" s="60" t="str">
        <f>IFERROR(ROUND(SUM(D146*K146),2),"")</f>
        <v/>
      </c>
      <c r="M146" s="61" t="str">
        <f t="shared" si="3"/>
        <v/>
      </c>
      <c r="O146" s="62" t="str">
        <f>IFERROR(VLOOKUP(C146,$X$2:$Y$78,2,0),"")</f>
        <v/>
      </c>
    </row>
    <row r="147">
      <c r="A147" s="63"/>
      <c r="B147" s="64"/>
      <c r="C147" s="63"/>
      <c r="D147" s="63"/>
      <c r="E147" s="65"/>
      <c r="F147" s="66">
        <f>ROUND(SUM(D146*E147),2)</f>
        <v>0</v>
      </c>
      <c r="G147" s="66"/>
      <c r="H147" s="67"/>
      <c r="I147" s="68"/>
      <c r="J147" s="69"/>
      <c r="K147" s="70"/>
      <c r="L147" s="70"/>
      <c r="M147" s="61" t="str">
        <f t="shared" si="3"/>
        <v/>
      </c>
      <c r="O147" s="71"/>
    </row>
    <row r="148" ht="15.75">
      <c r="A148" s="72"/>
      <c r="B148" s="73"/>
      <c r="C148" s="72"/>
      <c r="D148" s="72"/>
      <c r="E148" s="74"/>
      <c r="F148" s="75">
        <f>ROUND(SUM(D146*E148),2)</f>
        <v>0</v>
      </c>
      <c r="G148" s="75"/>
      <c r="H148" s="76"/>
      <c r="I148" s="77"/>
      <c r="J148" s="78"/>
      <c r="K148" s="79"/>
      <c r="L148" s="79"/>
      <c r="M148" s="61" t="str">
        <f t="shared" si="3"/>
        <v/>
      </c>
      <c r="O148" s="80"/>
    </row>
    <row r="149">
      <c r="A149" s="53" t="str">
        <f>IF(B149="","",ROW()-102)</f>
        <v/>
      </c>
      <c r="B149" s="54"/>
      <c r="C149" s="53"/>
      <c r="D149" s="82"/>
      <c r="E149" s="55"/>
      <c r="F149" s="56">
        <f>ROUND(SUM(D149*E149),2)</f>
        <v>0</v>
      </c>
      <c r="G149" s="56"/>
      <c r="H149" s="57"/>
      <c r="I149" s="58"/>
      <c r="J149" s="59"/>
      <c r="K149" s="81" t="str">
        <f>IFERROR(ROUND(AVERAGE(E149:E151),2),"")</f>
        <v/>
      </c>
      <c r="L149" s="60" t="str">
        <f>IFERROR(ROUND(SUM(D149*K149),2),"")</f>
        <v/>
      </c>
      <c r="M149" s="61" t="str">
        <f t="shared" si="3"/>
        <v/>
      </c>
      <c r="O149" s="62" t="str">
        <f>IFERROR(VLOOKUP(C149,$X$2:$Y$78,2,0),"")</f>
        <v/>
      </c>
    </row>
    <row r="150">
      <c r="A150" s="63"/>
      <c r="B150" s="64"/>
      <c r="C150" s="63"/>
      <c r="D150" s="63"/>
      <c r="E150" s="65"/>
      <c r="F150" s="66">
        <f>ROUND(SUM(D149*E150),2)</f>
        <v>0</v>
      </c>
      <c r="G150" s="66"/>
      <c r="H150" s="67"/>
      <c r="I150" s="68"/>
      <c r="J150" s="69"/>
      <c r="K150" s="70"/>
      <c r="L150" s="70"/>
      <c r="M150" s="61" t="str">
        <f t="shared" si="3"/>
        <v/>
      </c>
      <c r="O150" s="71"/>
    </row>
    <row r="151" ht="15.75">
      <c r="A151" s="72"/>
      <c r="B151" s="73"/>
      <c r="C151" s="72"/>
      <c r="D151" s="72"/>
      <c r="E151" s="74"/>
      <c r="F151" s="75">
        <f>ROUND(SUM(D149*E151),2)</f>
        <v>0</v>
      </c>
      <c r="G151" s="75"/>
      <c r="H151" s="76"/>
      <c r="I151" s="77"/>
      <c r="J151" s="78"/>
      <c r="K151" s="79"/>
      <c r="L151" s="79"/>
      <c r="M151" s="61" t="str">
        <f t="shared" si="3"/>
        <v/>
      </c>
      <c r="O151" s="80"/>
    </row>
    <row r="152">
      <c r="A152" s="53" t="str">
        <f>IF(B152="","",ROW()-104)</f>
        <v/>
      </c>
      <c r="B152" s="54"/>
      <c r="C152" s="53"/>
      <c r="D152" s="53"/>
      <c r="E152" s="55"/>
      <c r="F152" s="56">
        <f>ROUND(SUM(D152*E152),2)</f>
        <v>0</v>
      </c>
      <c r="G152" s="56"/>
      <c r="H152" s="57"/>
      <c r="I152" s="58"/>
      <c r="J152" s="59"/>
      <c r="K152" s="81" t="str">
        <f>IFERROR(ROUND(AVERAGE(E152:E154),2),"")</f>
        <v/>
      </c>
      <c r="L152" s="60" t="str">
        <f>IFERROR(ROUND(SUM(D152*K152),2),"")</f>
        <v/>
      </c>
      <c r="M152" s="61" t="str">
        <f t="shared" si="3"/>
        <v/>
      </c>
      <c r="O152" s="62" t="str">
        <f>IFERROR(VLOOKUP(C152,$X$2:$Y$78,2,0),"")</f>
        <v/>
      </c>
    </row>
    <row r="153">
      <c r="A153" s="63"/>
      <c r="B153" s="64"/>
      <c r="C153" s="63"/>
      <c r="D153" s="63"/>
      <c r="E153" s="65"/>
      <c r="F153" s="66">
        <f>ROUND(SUM(D152*E153),2)</f>
        <v>0</v>
      </c>
      <c r="G153" s="66"/>
      <c r="H153" s="67"/>
      <c r="I153" s="68"/>
      <c r="J153" s="69"/>
      <c r="K153" s="70"/>
      <c r="L153" s="70"/>
      <c r="M153" s="61" t="str">
        <f t="shared" si="3"/>
        <v/>
      </c>
      <c r="O153" s="71"/>
    </row>
    <row r="154" ht="15.75">
      <c r="A154" s="72"/>
      <c r="B154" s="73"/>
      <c r="C154" s="72"/>
      <c r="D154" s="72"/>
      <c r="E154" s="74"/>
      <c r="F154" s="75">
        <f>ROUND(SUM(D152*E154),2)</f>
        <v>0</v>
      </c>
      <c r="G154" s="75"/>
      <c r="H154" s="76"/>
      <c r="I154" s="77"/>
      <c r="J154" s="78"/>
      <c r="K154" s="79"/>
      <c r="L154" s="79"/>
      <c r="M154" s="61" t="str">
        <f t="shared" si="3"/>
        <v/>
      </c>
      <c r="O154" s="80"/>
    </row>
    <row r="155">
      <c r="A155" s="53" t="str">
        <f>IF(B155="","",ROW()-106)</f>
        <v/>
      </c>
      <c r="B155" s="54"/>
      <c r="C155" s="53"/>
      <c r="D155" s="82"/>
      <c r="E155" s="55"/>
      <c r="F155" s="56">
        <f>ROUND(SUM(D155*E155),2)</f>
        <v>0</v>
      </c>
      <c r="G155" s="56"/>
      <c r="H155" s="57"/>
      <c r="I155" s="58"/>
      <c r="J155" s="59"/>
      <c r="K155" s="81" t="str">
        <f>IFERROR(ROUND(AVERAGE(E155:E157),2),"")</f>
        <v/>
      </c>
      <c r="L155" s="60" t="str">
        <f>IFERROR(ROUND(SUM(D155*K155),2),"")</f>
        <v/>
      </c>
      <c r="M155" s="61" t="str">
        <f t="shared" si="3"/>
        <v/>
      </c>
      <c r="O155" s="62" t="str">
        <f>IFERROR(VLOOKUP(C155,$X$2:$Y$78,2,0),"")</f>
        <v/>
      </c>
    </row>
    <row r="156">
      <c r="A156" s="63"/>
      <c r="B156" s="64"/>
      <c r="C156" s="63"/>
      <c r="D156" s="63"/>
      <c r="E156" s="65"/>
      <c r="F156" s="66">
        <f>ROUND(SUM(D155*E156),2)</f>
        <v>0</v>
      </c>
      <c r="G156" s="66"/>
      <c r="H156" s="67"/>
      <c r="I156" s="68"/>
      <c r="J156" s="69"/>
      <c r="K156" s="70"/>
      <c r="L156" s="70"/>
      <c r="M156" s="61" t="str">
        <f t="shared" si="3"/>
        <v/>
      </c>
      <c r="O156" s="71"/>
    </row>
    <row r="157" ht="15.75">
      <c r="A157" s="72"/>
      <c r="B157" s="73"/>
      <c r="C157" s="72"/>
      <c r="D157" s="72"/>
      <c r="E157" s="74"/>
      <c r="F157" s="75">
        <f>ROUND(SUM(D155*E157),2)</f>
        <v>0</v>
      </c>
      <c r="G157" s="75"/>
      <c r="H157" s="76"/>
      <c r="I157" s="77"/>
      <c r="J157" s="78"/>
      <c r="K157" s="79"/>
      <c r="L157" s="79"/>
      <c r="M157" s="61" t="str">
        <f t="shared" si="3"/>
        <v/>
      </c>
      <c r="O157" s="80"/>
    </row>
    <row r="158">
      <c r="A158" s="53" t="str">
        <f>IF(B158="","",ROW()-108)</f>
        <v/>
      </c>
      <c r="B158" s="54"/>
      <c r="C158" s="53"/>
      <c r="D158" s="53"/>
      <c r="E158" s="55"/>
      <c r="F158" s="56">
        <f>ROUND(SUM(D158*E158),2)</f>
        <v>0</v>
      </c>
      <c r="G158" s="56"/>
      <c r="H158" s="57"/>
      <c r="I158" s="58"/>
      <c r="J158" s="59"/>
      <c r="K158" s="81" t="str">
        <f>IFERROR(ROUND(AVERAGE(E158:E160),2),"")</f>
        <v/>
      </c>
      <c r="L158" s="60" t="str">
        <f>IFERROR(ROUND(SUM(D158*K158),2),"")</f>
        <v/>
      </c>
      <c r="M158" s="61" t="str">
        <f t="shared" si="3"/>
        <v/>
      </c>
      <c r="O158" s="62" t="str">
        <f>IFERROR(VLOOKUP(C158,$X$2:$Y$78,2,0),"")</f>
        <v/>
      </c>
    </row>
    <row r="159">
      <c r="A159" s="63"/>
      <c r="B159" s="64"/>
      <c r="C159" s="63"/>
      <c r="D159" s="63"/>
      <c r="E159" s="65"/>
      <c r="F159" s="66">
        <f>ROUND(SUM(D158*E159),2)</f>
        <v>0</v>
      </c>
      <c r="G159" s="66"/>
      <c r="H159" s="67"/>
      <c r="I159" s="68"/>
      <c r="J159" s="69"/>
      <c r="K159" s="70"/>
      <c r="L159" s="70"/>
      <c r="M159" s="61" t="str">
        <f t="shared" si="3"/>
        <v/>
      </c>
      <c r="O159" s="71"/>
    </row>
    <row r="160" ht="15.75">
      <c r="A160" s="72"/>
      <c r="B160" s="73"/>
      <c r="C160" s="72"/>
      <c r="D160" s="72"/>
      <c r="E160" s="74"/>
      <c r="F160" s="75">
        <f>ROUND(SUM(D158*E160),2)</f>
        <v>0</v>
      </c>
      <c r="G160" s="75"/>
      <c r="H160" s="76"/>
      <c r="I160" s="77"/>
      <c r="J160" s="78"/>
      <c r="K160" s="79"/>
      <c r="L160" s="79"/>
      <c r="M160" s="61" t="str">
        <f t="shared" si="3"/>
        <v/>
      </c>
      <c r="O160" s="80"/>
    </row>
    <row r="161">
      <c r="A161" s="53" t="str">
        <f>IF(B161="","",ROW()-110)</f>
        <v/>
      </c>
      <c r="B161" s="54"/>
      <c r="C161" s="53"/>
      <c r="D161" s="82"/>
      <c r="E161" s="55"/>
      <c r="F161" s="56">
        <f>ROUND(SUM(D161*E161),2)</f>
        <v>0</v>
      </c>
      <c r="G161" s="56"/>
      <c r="H161" s="57"/>
      <c r="I161" s="58"/>
      <c r="J161" s="59"/>
      <c r="K161" s="81" t="str">
        <f>IFERROR(ROUND(AVERAGE(E161:E163),2),"")</f>
        <v/>
      </c>
      <c r="L161" s="60" t="str">
        <f>IFERROR(ROUND(SUM(D161*K161),2),"")</f>
        <v/>
      </c>
      <c r="M161" s="61" t="str">
        <f t="shared" si="3"/>
        <v/>
      </c>
      <c r="O161" s="62" t="str">
        <f>IFERROR(VLOOKUP(C161,$X$2:$Y$78,2,0),"")</f>
        <v/>
      </c>
    </row>
    <row r="162">
      <c r="A162" s="63"/>
      <c r="B162" s="64"/>
      <c r="C162" s="63"/>
      <c r="D162" s="63"/>
      <c r="E162" s="65"/>
      <c r="F162" s="66">
        <f>ROUND(SUM(D161*E162),2)</f>
        <v>0</v>
      </c>
      <c r="G162" s="66"/>
      <c r="H162" s="67"/>
      <c r="I162" s="68"/>
      <c r="J162" s="69"/>
      <c r="K162" s="70"/>
      <c r="L162" s="70"/>
      <c r="M162" s="61" t="str">
        <f t="shared" si="3"/>
        <v/>
      </c>
      <c r="O162" s="71"/>
    </row>
    <row r="163" ht="15.75">
      <c r="A163" s="72"/>
      <c r="B163" s="73"/>
      <c r="C163" s="72"/>
      <c r="D163" s="72"/>
      <c r="E163" s="74"/>
      <c r="F163" s="75">
        <f>ROUND(SUM(D161*E163),2)</f>
        <v>0</v>
      </c>
      <c r="G163" s="75"/>
      <c r="H163" s="76"/>
      <c r="I163" s="77"/>
      <c r="J163" s="78"/>
      <c r="K163" s="79"/>
      <c r="L163" s="79"/>
      <c r="M163" s="61" t="str">
        <f t="shared" si="3"/>
        <v/>
      </c>
      <c r="O163" s="80"/>
    </row>
    <row r="164">
      <c r="A164" s="53" t="str">
        <f>IF(B164="","",ROW()-112)</f>
        <v/>
      </c>
      <c r="B164" s="54"/>
      <c r="C164" s="53"/>
      <c r="D164" s="53"/>
      <c r="E164" s="55"/>
      <c r="F164" s="56">
        <f>ROUND(SUM(D164*E164),2)</f>
        <v>0</v>
      </c>
      <c r="G164" s="56"/>
      <c r="H164" s="57"/>
      <c r="I164" s="58"/>
      <c r="J164" s="59"/>
      <c r="K164" s="81" t="str">
        <f>IFERROR(ROUND(AVERAGE(E164:E166),2),"")</f>
        <v/>
      </c>
      <c r="L164" s="60" t="str">
        <f>IFERROR(ROUND(SUM(D164*K164),2),"")</f>
        <v/>
      </c>
      <c r="M164" s="61" t="str">
        <f t="shared" si="3"/>
        <v/>
      </c>
      <c r="O164" s="62" t="str">
        <f>IFERROR(VLOOKUP(C164,$X$2:$Y$78,2,0),"")</f>
        <v/>
      </c>
    </row>
    <row r="165">
      <c r="A165" s="63"/>
      <c r="B165" s="64"/>
      <c r="C165" s="63"/>
      <c r="D165" s="63"/>
      <c r="E165" s="65"/>
      <c r="F165" s="66">
        <f>ROUND(SUM(D164*E165),2)</f>
        <v>0</v>
      </c>
      <c r="G165" s="66"/>
      <c r="H165" s="67"/>
      <c r="I165" s="68"/>
      <c r="J165" s="69"/>
      <c r="K165" s="70"/>
      <c r="L165" s="70"/>
      <c r="M165" s="61" t="str">
        <f t="shared" si="3"/>
        <v/>
      </c>
      <c r="O165" s="71"/>
    </row>
    <row r="166" ht="15.75">
      <c r="A166" s="72"/>
      <c r="B166" s="73"/>
      <c r="C166" s="72"/>
      <c r="D166" s="72"/>
      <c r="E166" s="74"/>
      <c r="F166" s="75">
        <f>ROUND(SUM(D164*E166),2)</f>
        <v>0</v>
      </c>
      <c r="G166" s="75"/>
      <c r="H166" s="76"/>
      <c r="I166" s="77"/>
      <c r="J166" s="78"/>
      <c r="K166" s="79"/>
      <c r="L166" s="79"/>
      <c r="M166" s="61" t="str">
        <f t="shared" si="3"/>
        <v/>
      </c>
      <c r="O166" s="80"/>
    </row>
    <row r="167">
      <c r="A167" s="53" t="str">
        <f>IF(B167="","",ROW()-114)</f>
        <v/>
      </c>
      <c r="B167" s="54"/>
      <c r="C167" s="53"/>
      <c r="D167" s="82"/>
      <c r="E167" s="55"/>
      <c r="F167" s="56">
        <f>ROUND(SUM(D167*E167),2)</f>
        <v>0</v>
      </c>
      <c r="G167" s="56"/>
      <c r="H167" s="57"/>
      <c r="I167" s="58"/>
      <c r="J167" s="59"/>
      <c r="K167" s="81" t="str">
        <f>IFERROR(ROUND(AVERAGE(E167:E169),2),"")</f>
        <v/>
      </c>
      <c r="L167" s="60" t="str">
        <f>IFERROR(ROUND(SUM(D167*K167),2),"")</f>
        <v/>
      </c>
      <c r="M167" s="61" t="str">
        <f t="shared" si="3"/>
        <v/>
      </c>
      <c r="O167" s="62" t="str">
        <f>IFERROR(VLOOKUP(C167,$X$2:$Y$78,2,0),"")</f>
        <v/>
      </c>
    </row>
    <row r="168">
      <c r="A168" s="63"/>
      <c r="B168" s="64"/>
      <c r="C168" s="63"/>
      <c r="D168" s="63"/>
      <c r="E168" s="65"/>
      <c r="F168" s="66">
        <f>ROUND(SUM(D167*E168),2)</f>
        <v>0</v>
      </c>
      <c r="G168" s="66"/>
      <c r="H168" s="67"/>
      <c r="I168" s="68"/>
      <c r="J168" s="69"/>
      <c r="K168" s="70"/>
      <c r="L168" s="70"/>
      <c r="M168" s="61" t="str">
        <f t="shared" si="3"/>
        <v/>
      </c>
      <c r="O168" s="71"/>
    </row>
    <row r="169" ht="15.75">
      <c r="A169" s="72"/>
      <c r="B169" s="73"/>
      <c r="C169" s="72"/>
      <c r="D169" s="72"/>
      <c r="E169" s="74"/>
      <c r="F169" s="75">
        <f>ROUND(SUM(D167*E169),2)</f>
        <v>0</v>
      </c>
      <c r="G169" s="75"/>
      <c r="H169" s="76"/>
      <c r="I169" s="77"/>
      <c r="J169" s="78"/>
      <c r="K169" s="79"/>
      <c r="L169" s="79"/>
      <c r="M169" s="61" t="str">
        <f t="shared" si="3"/>
        <v/>
      </c>
      <c r="O169" s="80"/>
    </row>
    <row r="170">
      <c r="A170" s="53" t="str">
        <f>IF(B170="","",ROW()-116)</f>
        <v/>
      </c>
      <c r="B170" s="54"/>
      <c r="C170" s="53"/>
      <c r="D170" s="53"/>
      <c r="E170" s="55"/>
      <c r="F170" s="56">
        <f>ROUND(SUM(D170*E170),2)</f>
        <v>0</v>
      </c>
      <c r="G170" s="56"/>
      <c r="H170" s="57"/>
      <c r="I170" s="58"/>
      <c r="J170" s="59"/>
      <c r="K170" s="81" t="str">
        <f>IFERROR(ROUND(AVERAGE(E170:E172),2),"")</f>
        <v/>
      </c>
      <c r="L170" s="60" t="str">
        <f>IFERROR(ROUND(SUM(D170*K170),2),"")</f>
        <v/>
      </c>
      <c r="M170" s="61" t="str">
        <f t="shared" si="3"/>
        <v/>
      </c>
      <c r="O170" s="62" t="str">
        <f>IFERROR(VLOOKUP(C170,$X$2:$Y$78,2,0),"")</f>
        <v/>
      </c>
    </row>
    <row r="171">
      <c r="A171" s="63"/>
      <c r="B171" s="64"/>
      <c r="C171" s="63"/>
      <c r="D171" s="63"/>
      <c r="E171" s="65"/>
      <c r="F171" s="66">
        <f>ROUND(SUM(D170*E171),2)</f>
        <v>0</v>
      </c>
      <c r="G171" s="66"/>
      <c r="H171" s="67"/>
      <c r="I171" s="68"/>
      <c r="J171" s="69"/>
      <c r="K171" s="70"/>
      <c r="L171" s="70"/>
      <c r="M171" s="61" t="str">
        <f t="shared" si="3"/>
        <v/>
      </c>
      <c r="O171" s="71"/>
    </row>
    <row r="172" ht="15.75">
      <c r="A172" s="72"/>
      <c r="B172" s="73"/>
      <c r="C172" s="72"/>
      <c r="D172" s="72"/>
      <c r="E172" s="74"/>
      <c r="F172" s="75">
        <f>ROUND(SUM(D170*E172),2)</f>
        <v>0</v>
      </c>
      <c r="G172" s="75"/>
      <c r="H172" s="76"/>
      <c r="I172" s="77"/>
      <c r="J172" s="78"/>
      <c r="K172" s="79"/>
      <c r="L172" s="79"/>
      <c r="M172" s="61" t="str">
        <f t="shared" si="3"/>
        <v/>
      </c>
      <c r="O172" s="80"/>
    </row>
    <row r="173">
      <c r="A173" s="53" t="str">
        <f>IF(B173="","",ROW()-118)</f>
        <v/>
      </c>
      <c r="B173" s="54"/>
      <c r="C173" s="53"/>
      <c r="D173" s="82"/>
      <c r="E173" s="55"/>
      <c r="F173" s="56">
        <f>ROUND(SUM(D173*E173),2)</f>
        <v>0</v>
      </c>
      <c r="G173" s="56"/>
      <c r="H173" s="57"/>
      <c r="I173" s="58"/>
      <c r="J173" s="59"/>
      <c r="K173" s="81" t="str">
        <f>IFERROR(ROUND(AVERAGE(E173:E175),2),"")</f>
        <v/>
      </c>
      <c r="L173" s="60" t="str">
        <f>IFERROR(ROUND(SUM(D173*K173),2),"")</f>
        <v/>
      </c>
      <c r="M173" s="61" t="str">
        <f t="shared" si="3"/>
        <v/>
      </c>
      <c r="O173" s="62" t="str">
        <f>IFERROR(VLOOKUP(C173,$X$2:$Y$78,2,0),"")</f>
        <v/>
      </c>
    </row>
    <row r="174">
      <c r="A174" s="63"/>
      <c r="B174" s="64"/>
      <c r="C174" s="63"/>
      <c r="D174" s="63"/>
      <c r="E174" s="65"/>
      <c r="F174" s="66">
        <f>ROUND(SUM(D173*E174),2)</f>
        <v>0</v>
      </c>
      <c r="G174" s="66"/>
      <c r="H174" s="67"/>
      <c r="I174" s="68"/>
      <c r="J174" s="69"/>
      <c r="K174" s="70"/>
      <c r="L174" s="70"/>
      <c r="M174" s="61" t="str">
        <f t="shared" si="3"/>
        <v/>
      </c>
      <c r="O174" s="71"/>
    </row>
    <row r="175" ht="15.75">
      <c r="A175" s="72"/>
      <c r="B175" s="73"/>
      <c r="C175" s="72"/>
      <c r="D175" s="72"/>
      <c r="E175" s="74"/>
      <c r="F175" s="75">
        <f>ROUND(SUM(D173*E175),2)</f>
        <v>0</v>
      </c>
      <c r="G175" s="75"/>
      <c r="H175" s="76"/>
      <c r="I175" s="77"/>
      <c r="J175" s="78"/>
      <c r="K175" s="79"/>
      <c r="L175" s="79"/>
      <c r="M175" s="61" t="str">
        <f t="shared" si="3"/>
        <v/>
      </c>
      <c r="O175" s="80"/>
    </row>
    <row r="176">
      <c r="A176" s="53" t="str">
        <f>IF(B176="","",ROW()-120)</f>
        <v/>
      </c>
      <c r="B176" s="54"/>
      <c r="C176" s="53"/>
      <c r="D176" s="53"/>
      <c r="E176" s="55"/>
      <c r="F176" s="56">
        <f>ROUND(SUM(D176*E176),2)</f>
        <v>0</v>
      </c>
      <c r="G176" s="56"/>
      <c r="H176" s="57"/>
      <c r="I176" s="58"/>
      <c r="J176" s="59"/>
      <c r="K176" s="81" t="str">
        <f>IFERROR(ROUND(AVERAGE(E176:E178),2),"")</f>
        <v/>
      </c>
      <c r="L176" s="60" t="str">
        <f>IFERROR(ROUND(SUM(D176*K176),2),"")</f>
        <v/>
      </c>
      <c r="M176" s="61" t="str">
        <f t="shared" si="3"/>
        <v/>
      </c>
      <c r="O176" s="62" t="str">
        <f>IFERROR(VLOOKUP(C176,$X$2:$Y$78,2,0),"")</f>
        <v/>
      </c>
    </row>
    <row r="177">
      <c r="A177" s="63"/>
      <c r="B177" s="64"/>
      <c r="C177" s="63"/>
      <c r="D177" s="63"/>
      <c r="E177" s="65"/>
      <c r="F177" s="66">
        <f>ROUND(SUM(D176*E177),2)</f>
        <v>0</v>
      </c>
      <c r="G177" s="66"/>
      <c r="H177" s="67"/>
      <c r="I177" s="68"/>
      <c r="J177" s="69"/>
      <c r="K177" s="70"/>
      <c r="L177" s="70"/>
      <c r="M177" s="61" t="str">
        <f t="shared" si="3"/>
        <v/>
      </c>
      <c r="O177" s="71"/>
    </row>
    <row r="178" ht="15.75">
      <c r="A178" s="72"/>
      <c r="B178" s="73"/>
      <c r="C178" s="72"/>
      <c r="D178" s="72"/>
      <c r="E178" s="74"/>
      <c r="F178" s="75">
        <f>ROUND(SUM(D176*E178),2)</f>
        <v>0</v>
      </c>
      <c r="G178" s="75"/>
      <c r="H178" s="76"/>
      <c r="I178" s="77"/>
      <c r="J178" s="78"/>
      <c r="K178" s="79"/>
      <c r="L178" s="79"/>
      <c r="M178" s="61" t="str">
        <f t="shared" si="3"/>
        <v/>
      </c>
      <c r="O178" s="80"/>
    </row>
    <row r="179">
      <c r="A179" s="53" t="str">
        <f>IF(B179="","",ROW()-122)</f>
        <v/>
      </c>
      <c r="B179" s="54"/>
      <c r="C179" s="53"/>
      <c r="D179" s="82"/>
      <c r="E179" s="55"/>
      <c r="F179" s="56">
        <f>ROUND(SUM(D179*E179),2)</f>
        <v>0</v>
      </c>
      <c r="G179" s="56"/>
      <c r="H179" s="57"/>
      <c r="I179" s="58"/>
      <c r="J179" s="59"/>
      <c r="K179" s="81" t="str">
        <f>IFERROR(ROUND(AVERAGE(E179:E181),2),"")</f>
        <v/>
      </c>
      <c r="L179" s="60" t="str">
        <f>IFERROR(ROUND(SUM(D179*K179),2),"")</f>
        <v/>
      </c>
      <c r="M179" s="61" t="str">
        <f t="shared" si="3"/>
        <v/>
      </c>
      <c r="O179" s="62" t="str">
        <f>IFERROR(VLOOKUP(C179,$X$2:$Y$78,2,0),"")</f>
        <v/>
      </c>
    </row>
    <row r="180">
      <c r="A180" s="63"/>
      <c r="B180" s="64"/>
      <c r="C180" s="63"/>
      <c r="D180" s="63"/>
      <c r="E180" s="65"/>
      <c r="F180" s="66">
        <f>ROUND(SUM(D179*E180),2)</f>
        <v>0</v>
      </c>
      <c r="G180" s="66"/>
      <c r="H180" s="67"/>
      <c r="I180" s="68"/>
      <c r="J180" s="69"/>
      <c r="K180" s="70"/>
      <c r="L180" s="70"/>
      <c r="M180" s="61" t="str">
        <f t="shared" si="3"/>
        <v/>
      </c>
      <c r="O180" s="71"/>
    </row>
    <row r="181" ht="15.75">
      <c r="A181" s="72"/>
      <c r="B181" s="73"/>
      <c r="C181" s="72"/>
      <c r="D181" s="72"/>
      <c r="E181" s="74"/>
      <c r="F181" s="75">
        <f>ROUND(SUM(D179*E181),2)</f>
        <v>0</v>
      </c>
      <c r="G181" s="75"/>
      <c r="H181" s="76"/>
      <c r="I181" s="77"/>
      <c r="J181" s="78"/>
      <c r="K181" s="79"/>
      <c r="L181" s="79"/>
      <c r="M181" s="61" t="str">
        <f t="shared" si="3"/>
        <v/>
      </c>
      <c r="O181" s="80"/>
    </row>
    <row r="182">
      <c r="A182" s="53" t="str">
        <f>IF(B182="","",ROW()-124)</f>
        <v/>
      </c>
      <c r="B182" s="54"/>
      <c r="C182" s="53"/>
      <c r="D182" s="53"/>
      <c r="E182" s="55"/>
      <c r="F182" s="56">
        <f>ROUND(SUM(D182*E182),2)</f>
        <v>0</v>
      </c>
      <c r="G182" s="56"/>
      <c r="H182" s="57"/>
      <c r="I182" s="58"/>
      <c r="J182" s="59"/>
      <c r="K182" s="81" t="str">
        <f>IFERROR(ROUND(AVERAGE(E182:E184),2),"")</f>
        <v/>
      </c>
      <c r="L182" s="60" t="str">
        <f>IFERROR(ROUND(SUM(D182*K182),2),"")</f>
        <v/>
      </c>
      <c r="M182" s="61" t="str">
        <f t="shared" si="3"/>
        <v/>
      </c>
      <c r="O182" s="62" t="str">
        <f>IFERROR(VLOOKUP(C182,$X$2:$Y$78,2,0),"")</f>
        <v/>
      </c>
    </row>
    <row r="183">
      <c r="A183" s="63"/>
      <c r="B183" s="64"/>
      <c r="C183" s="63"/>
      <c r="D183" s="63"/>
      <c r="E183" s="65"/>
      <c r="F183" s="66">
        <f>ROUND(SUM(D182*E183),2)</f>
        <v>0</v>
      </c>
      <c r="G183" s="66"/>
      <c r="H183" s="67"/>
      <c r="I183" s="68"/>
      <c r="J183" s="69"/>
      <c r="K183" s="70"/>
      <c r="L183" s="70"/>
      <c r="M183" s="61" t="str">
        <f t="shared" si="3"/>
        <v/>
      </c>
      <c r="O183" s="71"/>
    </row>
    <row r="184" ht="15.75">
      <c r="A184" s="72"/>
      <c r="B184" s="73"/>
      <c r="C184" s="72"/>
      <c r="D184" s="72"/>
      <c r="E184" s="74"/>
      <c r="F184" s="75">
        <f>ROUND(SUM(D182*E184),2)</f>
        <v>0</v>
      </c>
      <c r="G184" s="75"/>
      <c r="H184" s="76"/>
      <c r="I184" s="77"/>
      <c r="J184" s="78"/>
      <c r="K184" s="79"/>
      <c r="L184" s="79"/>
      <c r="M184" s="61" t="str">
        <f t="shared" si="3"/>
        <v/>
      </c>
      <c r="O184" s="80"/>
    </row>
    <row r="185">
      <c r="A185" s="53" t="str">
        <f>IF(B185="","",ROW()-126)</f>
        <v/>
      </c>
      <c r="B185" s="54"/>
      <c r="C185" s="53"/>
      <c r="D185" s="82"/>
      <c r="E185" s="55"/>
      <c r="F185" s="56">
        <f>ROUND(SUM(D185*E185),2)</f>
        <v>0</v>
      </c>
      <c r="G185" s="56"/>
      <c r="H185" s="57"/>
      <c r="I185" s="58"/>
      <c r="J185" s="59"/>
      <c r="K185" s="81" t="str">
        <f>IFERROR(ROUND(AVERAGE(E185:E187),2),"")</f>
        <v/>
      </c>
      <c r="L185" s="60" t="str">
        <f>IFERROR(ROUND(SUM(D185*K185),2),"")</f>
        <v/>
      </c>
      <c r="M185" s="61" t="str">
        <f t="shared" si="3"/>
        <v/>
      </c>
      <c r="O185" s="62" t="str">
        <f>IFERROR(VLOOKUP(C185,$X$2:$Y$78,2,0),"")</f>
        <v/>
      </c>
    </row>
    <row r="186">
      <c r="A186" s="63"/>
      <c r="B186" s="64"/>
      <c r="C186" s="63"/>
      <c r="D186" s="63"/>
      <c r="E186" s="65"/>
      <c r="F186" s="66">
        <f>ROUND(SUM(D185*E186),2)</f>
        <v>0</v>
      </c>
      <c r="G186" s="66"/>
      <c r="H186" s="67"/>
      <c r="I186" s="68"/>
      <c r="J186" s="69"/>
      <c r="K186" s="70"/>
      <c r="L186" s="70"/>
      <c r="M186" s="61" t="str">
        <f t="shared" si="3"/>
        <v/>
      </c>
      <c r="O186" s="71"/>
    </row>
    <row r="187" ht="15.75">
      <c r="A187" s="72"/>
      <c r="B187" s="73"/>
      <c r="C187" s="72"/>
      <c r="D187" s="72"/>
      <c r="E187" s="74"/>
      <c r="F187" s="75">
        <f>ROUND(SUM(D185*E187),2)</f>
        <v>0</v>
      </c>
      <c r="G187" s="75"/>
      <c r="H187" s="76"/>
      <c r="I187" s="77"/>
      <c r="J187" s="78"/>
      <c r="K187" s="79"/>
      <c r="L187" s="79"/>
      <c r="M187" s="61" t="str">
        <f t="shared" si="3"/>
        <v/>
      </c>
      <c r="O187" s="80"/>
    </row>
    <row r="188">
      <c r="A188" s="53" t="str">
        <f>IF(B188="","",ROW()-128)</f>
        <v/>
      </c>
      <c r="B188" s="54"/>
      <c r="C188" s="53"/>
      <c r="D188" s="53"/>
      <c r="E188" s="55"/>
      <c r="F188" s="56">
        <f>ROUND(SUM(D188*E188),2)</f>
        <v>0</v>
      </c>
      <c r="G188" s="56"/>
      <c r="H188" s="57"/>
      <c r="I188" s="58"/>
      <c r="J188" s="59"/>
      <c r="K188" s="81" t="str">
        <f>IFERROR(ROUND(AVERAGE(E188:E190),2),"")</f>
        <v/>
      </c>
      <c r="L188" s="60" t="str">
        <f>IFERROR(ROUND(SUM(D188*K188),2),"")</f>
        <v/>
      </c>
      <c r="M188" s="61" t="str">
        <f t="shared" si="3"/>
        <v/>
      </c>
      <c r="O188" s="62" t="str">
        <f>IFERROR(VLOOKUP(C188,$X$2:$Y$78,2,0),"")</f>
        <v/>
      </c>
    </row>
    <row r="189">
      <c r="A189" s="63"/>
      <c r="B189" s="64"/>
      <c r="C189" s="63"/>
      <c r="D189" s="63"/>
      <c r="E189" s="65"/>
      <c r="F189" s="66">
        <f>ROUND(SUM(D188*E189),2)</f>
        <v>0</v>
      </c>
      <c r="G189" s="66"/>
      <c r="H189" s="67"/>
      <c r="I189" s="68"/>
      <c r="J189" s="69"/>
      <c r="K189" s="70"/>
      <c r="L189" s="70"/>
      <c r="M189" s="61" t="str">
        <f t="shared" si="3"/>
        <v/>
      </c>
      <c r="O189" s="71"/>
    </row>
    <row r="190" ht="15.75">
      <c r="A190" s="72"/>
      <c r="B190" s="73"/>
      <c r="C190" s="72"/>
      <c r="D190" s="72"/>
      <c r="E190" s="74"/>
      <c r="F190" s="75">
        <f>ROUND(SUM(D188*E190),2)</f>
        <v>0</v>
      </c>
      <c r="G190" s="75"/>
      <c r="H190" s="76"/>
      <c r="I190" s="77"/>
      <c r="J190" s="78"/>
      <c r="K190" s="79"/>
      <c r="L190" s="79"/>
      <c r="M190" s="61" t="str">
        <f t="shared" si="3"/>
        <v/>
      </c>
      <c r="O190" s="80"/>
    </row>
    <row r="191">
      <c r="A191" s="53" t="str">
        <f>IF(B191="","",ROW()-130)</f>
        <v/>
      </c>
      <c r="B191" s="54"/>
      <c r="C191" s="53"/>
      <c r="D191" s="82"/>
      <c r="E191" s="55"/>
      <c r="F191" s="56">
        <f>ROUND(SUM(D191*E191),2)</f>
        <v>0</v>
      </c>
      <c r="G191" s="56"/>
      <c r="H191" s="57"/>
      <c r="I191" s="58"/>
      <c r="J191" s="59"/>
      <c r="K191" s="81" t="str">
        <f>IFERROR(ROUND(AVERAGE(E191:E193),2),"")</f>
        <v/>
      </c>
      <c r="L191" s="60" t="str">
        <f>IFERROR(ROUND(SUM(D191*K191),2),"")</f>
        <v/>
      </c>
      <c r="M191" s="61" t="str">
        <f t="shared" si="3"/>
        <v/>
      </c>
      <c r="O191" s="62" t="str">
        <f>IFERROR(VLOOKUP(C191,$X$2:$Y$78,2,0),"")</f>
        <v/>
      </c>
    </row>
    <row r="192">
      <c r="A192" s="63"/>
      <c r="B192" s="64"/>
      <c r="C192" s="63"/>
      <c r="D192" s="63"/>
      <c r="E192" s="65"/>
      <c r="F192" s="66">
        <f>ROUND(SUM(D191*E192),2)</f>
        <v>0</v>
      </c>
      <c r="G192" s="66"/>
      <c r="H192" s="67"/>
      <c r="I192" s="68"/>
      <c r="J192" s="69"/>
      <c r="K192" s="70"/>
      <c r="L192" s="70"/>
      <c r="M192" s="61" t="str">
        <f t="shared" si="3"/>
        <v/>
      </c>
      <c r="O192" s="71"/>
    </row>
    <row r="193" ht="15.75">
      <c r="A193" s="72"/>
      <c r="B193" s="73"/>
      <c r="C193" s="72"/>
      <c r="D193" s="72"/>
      <c r="E193" s="74"/>
      <c r="F193" s="75">
        <f>ROUND(SUM(D191*E193),2)</f>
        <v>0</v>
      </c>
      <c r="G193" s="75"/>
      <c r="H193" s="76"/>
      <c r="I193" s="77"/>
      <c r="J193" s="78"/>
      <c r="K193" s="79"/>
      <c r="L193" s="79"/>
      <c r="M193" s="61" t="str">
        <f t="shared" si="3"/>
        <v/>
      </c>
      <c r="O193" s="80"/>
    </row>
    <row r="194">
      <c r="A194" s="53" t="str">
        <f>IF(B194="","",ROW()-132)</f>
        <v/>
      </c>
      <c r="B194" s="54"/>
      <c r="C194" s="53"/>
      <c r="D194" s="53"/>
      <c r="E194" s="55"/>
      <c r="F194" s="56">
        <f>ROUND(SUM(D194*E194),2)</f>
        <v>0</v>
      </c>
      <c r="G194" s="56"/>
      <c r="H194" s="57"/>
      <c r="I194" s="58"/>
      <c r="J194" s="59"/>
      <c r="K194" s="81" t="str">
        <f>IFERROR(ROUND(AVERAGE(E194:E196),2),"")</f>
        <v/>
      </c>
      <c r="L194" s="60" t="str">
        <f>IFERROR(ROUND(SUM(D194*K194),2),"")</f>
        <v/>
      </c>
      <c r="M194" s="61" t="str">
        <f t="shared" si="3"/>
        <v/>
      </c>
      <c r="O194" s="62" t="str">
        <f>IFERROR(VLOOKUP(C194,$X$2:$Y$78,2,0),"")</f>
        <v/>
      </c>
    </row>
    <row r="195">
      <c r="A195" s="63"/>
      <c r="B195" s="64"/>
      <c r="C195" s="63"/>
      <c r="D195" s="63"/>
      <c r="E195" s="65"/>
      <c r="F195" s="66">
        <f>ROUND(SUM(D194*E195),2)</f>
        <v>0</v>
      </c>
      <c r="G195" s="66"/>
      <c r="H195" s="67"/>
      <c r="I195" s="68"/>
      <c r="J195" s="69"/>
      <c r="K195" s="70"/>
      <c r="L195" s="70"/>
      <c r="M195" s="61" t="str">
        <f t="shared" si="3"/>
        <v/>
      </c>
      <c r="O195" s="71"/>
    </row>
    <row r="196" ht="15.75">
      <c r="A196" s="72"/>
      <c r="B196" s="73"/>
      <c r="C196" s="72"/>
      <c r="D196" s="72"/>
      <c r="E196" s="74"/>
      <c r="F196" s="75">
        <f>ROUND(SUM(D194*E196),2)</f>
        <v>0</v>
      </c>
      <c r="G196" s="75"/>
      <c r="H196" s="76"/>
      <c r="I196" s="77"/>
      <c r="J196" s="78"/>
      <c r="K196" s="79"/>
      <c r="L196" s="79"/>
      <c r="M196" s="61" t="str">
        <f t="shared" si="3"/>
        <v/>
      </c>
      <c r="O196" s="80"/>
    </row>
    <row r="197">
      <c r="A197" s="53" t="str">
        <f>IF(B197="","",ROW()-134)</f>
        <v/>
      </c>
      <c r="B197" s="54"/>
      <c r="C197" s="53"/>
      <c r="D197" s="82"/>
      <c r="E197" s="55"/>
      <c r="F197" s="56">
        <f>ROUND(SUM(D197*E197),2)</f>
        <v>0</v>
      </c>
      <c r="G197" s="56"/>
      <c r="H197" s="57"/>
      <c r="I197" s="58"/>
      <c r="J197" s="59"/>
      <c r="K197" s="81" t="str">
        <f>IFERROR(ROUND(AVERAGE(E197:E199),2),"")</f>
        <v/>
      </c>
      <c r="L197" s="60" t="str">
        <f>IFERROR(ROUND(SUM(D197*K197),2),"")</f>
        <v/>
      </c>
      <c r="M197" s="61" t="str">
        <f t="shared" si="3"/>
        <v/>
      </c>
      <c r="O197" s="62" t="str">
        <f>IFERROR(VLOOKUP(C197,$X$2:$Y$78,2,0),"")</f>
        <v/>
      </c>
    </row>
    <row r="198">
      <c r="A198" s="63"/>
      <c r="B198" s="64"/>
      <c r="C198" s="63"/>
      <c r="D198" s="63"/>
      <c r="E198" s="65"/>
      <c r="F198" s="66">
        <f>ROUND(SUM(D197*E198),2)</f>
        <v>0</v>
      </c>
      <c r="G198" s="66"/>
      <c r="H198" s="67"/>
      <c r="I198" s="68"/>
      <c r="J198" s="69"/>
      <c r="K198" s="70"/>
      <c r="L198" s="70"/>
      <c r="M198" s="61" t="str">
        <f t="shared" si="3"/>
        <v/>
      </c>
      <c r="O198" s="71"/>
    </row>
    <row r="199" ht="15.75">
      <c r="A199" s="72"/>
      <c r="B199" s="73"/>
      <c r="C199" s="72"/>
      <c r="D199" s="72"/>
      <c r="E199" s="74"/>
      <c r="F199" s="75">
        <f>ROUND(SUM(D197*E199),2)</f>
        <v>0</v>
      </c>
      <c r="G199" s="75"/>
      <c r="H199" s="76"/>
      <c r="I199" s="77"/>
      <c r="J199" s="78"/>
      <c r="K199" s="79"/>
      <c r="L199" s="79"/>
      <c r="M199" s="61" t="str">
        <f t="shared" si="3"/>
        <v/>
      </c>
      <c r="O199" s="80"/>
    </row>
    <row r="200">
      <c r="A200" s="53" t="str">
        <f>IF(B200="","",ROW()-136)</f>
        <v/>
      </c>
      <c r="B200" s="54"/>
      <c r="C200" s="53"/>
      <c r="D200" s="53"/>
      <c r="E200" s="55"/>
      <c r="F200" s="56">
        <f>ROUND(SUM(D200*E200),2)</f>
        <v>0</v>
      </c>
      <c r="G200" s="56"/>
      <c r="H200" s="57"/>
      <c r="I200" s="58"/>
      <c r="J200" s="59"/>
      <c r="K200" s="81" t="str">
        <f>IFERROR(ROUND(AVERAGE(E200:E202),2),"")</f>
        <v/>
      </c>
      <c r="L200" s="60" t="str">
        <f>IFERROR(ROUND(SUM(D200*K200),2),"")</f>
        <v/>
      </c>
      <c r="M200" s="61" t="str">
        <f t="shared" si="3"/>
        <v/>
      </c>
      <c r="O200" s="62" t="str">
        <f>IFERROR(VLOOKUP(C200,$X$2:$Y$78,2,0),"")</f>
        <v/>
      </c>
    </row>
    <row r="201">
      <c r="A201" s="63"/>
      <c r="B201" s="64"/>
      <c r="C201" s="63"/>
      <c r="D201" s="63"/>
      <c r="E201" s="65"/>
      <c r="F201" s="66">
        <f>ROUND(SUM(D200*E201),2)</f>
        <v>0</v>
      </c>
      <c r="G201" s="66"/>
      <c r="H201" s="67"/>
      <c r="I201" s="68"/>
      <c r="J201" s="69"/>
      <c r="K201" s="70"/>
      <c r="L201" s="70"/>
      <c r="M201" s="61" t="str">
        <f t="shared" si="3"/>
        <v/>
      </c>
      <c r="O201" s="71"/>
    </row>
    <row r="202" ht="15.75">
      <c r="A202" s="72"/>
      <c r="B202" s="73"/>
      <c r="C202" s="72"/>
      <c r="D202" s="72"/>
      <c r="E202" s="74"/>
      <c r="F202" s="75">
        <f>ROUND(SUM(D200*E202),2)</f>
        <v>0</v>
      </c>
      <c r="G202" s="75"/>
      <c r="H202" s="76"/>
      <c r="I202" s="77"/>
      <c r="J202" s="78"/>
      <c r="K202" s="79"/>
      <c r="L202" s="79"/>
      <c r="M202" s="61" t="str">
        <f t="shared" si="3"/>
        <v/>
      </c>
      <c r="O202" s="80"/>
    </row>
    <row r="203">
      <c r="A203" s="53" t="str">
        <f>IF(B203="","",ROW()-138)</f>
        <v/>
      </c>
      <c r="B203" s="54"/>
      <c r="C203" s="53"/>
      <c r="D203" s="82"/>
      <c r="E203" s="55"/>
      <c r="F203" s="56">
        <f>ROUND(SUM(D203*E203),2)</f>
        <v>0</v>
      </c>
      <c r="G203" s="56"/>
      <c r="H203" s="57"/>
      <c r="I203" s="58"/>
      <c r="J203" s="59"/>
      <c r="K203" s="81" t="str">
        <f>IFERROR(ROUND(AVERAGE(E203:E205),2),"")</f>
        <v/>
      </c>
      <c r="L203" s="60" t="str">
        <f>IFERROR(ROUND(SUM(D203*K203),2),"")</f>
        <v/>
      </c>
      <c r="M203" s="61" t="str">
        <f t="shared" si="3"/>
        <v/>
      </c>
      <c r="O203" s="62" t="str">
        <f>IFERROR(VLOOKUP(C203,$X$2:$Y$78,2,0),"")</f>
        <v/>
      </c>
    </row>
    <row r="204">
      <c r="A204" s="63"/>
      <c r="B204" s="64"/>
      <c r="C204" s="63"/>
      <c r="D204" s="63"/>
      <c r="E204" s="65"/>
      <c r="F204" s="66">
        <f>ROUND(SUM(D203*E204),2)</f>
        <v>0</v>
      </c>
      <c r="G204" s="66"/>
      <c r="H204" s="67"/>
      <c r="I204" s="68"/>
      <c r="J204" s="69"/>
      <c r="K204" s="70"/>
      <c r="L204" s="70"/>
      <c r="M204" s="61" t="str">
        <f t="shared" ref="M204:M267" si="4">IF(E204="","","filtrar")</f>
        <v/>
      </c>
      <c r="O204" s="71"/>
    </row>
    <row r="205" ht="15.75">
      <c r="A205" s="72"/>
      <c r="B205" s="73"/>
      <c r="C205" s="72"/>
      <c r="D205" s="72"/>
      <c r="E205" s="74"/>
      <c r="F205" s="75">
        <f>ROUND(SUM(D203*E205),2)</f>
        <v>0</v>
      </c>
      <c r="G205" s="75"/>
      <c r="H205" s="76"/>
      <c r="I205" s="77"/>
      <c r="J205" s="78"/>
      <c r="K205" s="79"/>
      <c r="L205" s="79"/>
      <c r="M205" s="61" t="str">
        <f t="shared" si="4"/>
        <v/>
      </c>
      <c r="O205" s="80"/>
    </row>
    <row r="206">
      <c r="A206" s="53" t="str">
        <f>IF(B206="","",ROW()-140)</f>
        <v/>
      </c>
      <c r="B206" s="54"/>
      <c r="C206" s="53"/>
      <c r="D206" s="53"/>
      <c r="E206" s="55"/>
      <c r="F206" s="56">
        <f>ROUND(SUM(D206*E206),2)</f>
        <v>0</v>
      </c>
      <c r="G206" s="56"/>
      <c r="H206" s="57"/>
      <c r="I206" s="58"/>
      <c r="J206" s="59"/>
      <c r="K206" s="81" t="str">
        <f>IFERROR(ROUND(AVERAGE(E206:E208),2),"")</f>
        <v/>
      </c>
      <c r="L206" s="60" t="str">
        <f>IFERROR(ROUND(SUM(D206*K206),2),"")</f>
        <v/>
      </c>
      <c r="M206" s="61" t="str">
        <f t="shared" si="4"/>
        <v/>
      </c>
      <c r="O206" s="62" t="str">
        <f>IFERROR(VLOOKUP(C206,$X$2:$Y$78,2,0),"")</f>
        <v/>
      </c>
    </row>
    <row r="207">
      <c r="A207" s="63"/>
      <c r="B207" s="64"/>
      <c r="C207" s="63"/>
      <c r="D207" s="63"/>
      <c r="E207" s="65"/>
      <c r="F207" s="66">
        <f>ROUND(SUM(D206*E207),2)</f>
        <v>0</v>
      </c>
      <c r="G207" s="66"/>
      <c r="H207" s="67"/>
      <c r="I207" s="68"/>
      <c r="J207" s="69"/>
      <c r="K207" s="70"/>
      <c r="L207" s="70"/>
      <c r="M207" s="61" t="str">
        <f t="shared" si="4"/>
        <v/>
      </c>
      <c r="O207" s="71"/>
    </row>
    <row r="208" ht="15.75">
      <c r="A208" s="72"/>
      <c r="B208" s="73"/>
      <c r="C208" s="72"/>
      <c r="D208" s="72"/>
      <c r="E208" s="74"/>
      <c r="F208" s="75">
        <f>ROUND(SUM(D206*E208),2)</f>
        <v>0</v>
      </c>
      <c r="G208" s="75"/>
      <c r="H208" s="76"/>
      <c r="I208" s="77"/>
      <c r="J208" s="78"/>
      <c r="K208" s="79"/>
      <c r="L208" s="79"/>
      <c r="M208" s="61" t="str">
        <f t="shared" si="4"/>
        <v/>
      </c>
      <c r="O208" s="80"/>
    </row>
    <row r="209">
      <c r="A209" s="53" t="str">
        <f>IF(B209="","",ROW()-142)</f>
        <v/>
      </c>
      <c r="B209" s="54"/>
      <c r="C209" s="53"/>
      <c r="D209" s="82"/>
      <c r="E209" s="55"/>
      <c r="F209" s="56">
        <f>ROUND(SUM(D209*E209),2)</f>
        <v>0</v>
      </c>
      <c r="G209" s="56"/>
      <c r="H209" s="57"/>
      <c r="I209" s="58"/>
      <c r="J209" s="59"/>
      <c r="K209" s="81" t="str">
        <f>IFERROR(ROUND(AVERAGE(E209:E211),2),"")</f>
        <v/>
      </c>
      <c r="L209" s="60" t="str">
        <f>IFERROR(ROUND(SUM(D209*K209),2),"")</f>
        <v/>
      </c>
      <c r="M209" s="61" t="str">
        <f t="shared" si="4"/>
        <v/>
      </c>
      <c r="O209" s="62" t="str">
        <f>IFERROR(VLOOKUP(C209,$X$2:$Y$78,2,0),"")</f>
        <v/>
      </c>
    </row>
    <row r="210">
      <c r="A210" s="63"/>
      <c r="B210" s="64"/>
      <c r="C210" s="63"/>
      <c r="D210" s="63"/>
      <c r="E210" s="65"/>
      <c r="F210" s="66">
        <f>ROUND(SUM(D209*E210),2)</f>
        <v>0</v>
      </c>
      <c r="G210" s="66"/>
      <c r="H210" s="67"/>
      <c r="I210" s="68"/>
      <c r="J210" s="69"/>
      <c r="K210" s="70"/>
      <c r="L210" s="70"/>
      <c r="M210" s="61" t="str">
        <f t="shared" si="4"/>
        <v/>
      </c>
      <c r="O210" s="71"/>
    </row>
    <row r="211" ht="15.75">
      <c r="A211" s="72"/>
      <c r="B211" s="73"/>
      <c r="C211" s="72"/>
      <c r="D211" s="72"/>
      <c r="E211" s="74"/>
      <c r="F211" s="75">
        <f>ROUND(SUM(D209*E211),2)</f>
        <v>0</v>
      </c>
      <c r="G211" s="75"/>
      <c r="H211" s="76"/>
      <c r="I211" s="77"/>
      <c r="J211" s="78"/>
      <c r="K211" s="79"/>
      <c r="L211" s="79"/>
      <c r="M211" s="61" t="str">
        <f t="shared" si="4"/>
        <v/>
      </c>
      <c r="O211" s="80"/>
    </row>
    <row r="212">
      <c r="A212" s="53" t="str">
        <f>IF(B212="","",ROW()-144)</f>
        <v/>
      </c>
      <c r="B212" s="54"/>
      <c r="C212" s="53"/>
      <c r="D212" s="53"/>
      <c r="E212" s="55"/>
      <c r="F212" s="56">
        <f>ROUND(SUM(D212*E212),2)</f>
        <v>0</v>
      </c>
      <c r="G212" s="56"/>
      <c r="H212" s="57"/>
      <c r="I212" s="58"/>
      <c r="J212" s="59"/>
      <c r="K212" s="81" t="str">
        <f>IFERROR(ROUND(AVERAGE(E212:E214),2),"")</f>
        <v/>
      </c>
      <c r="L212" s="60" t="str">
        <f>IFERROR(ROUND(SUM(D212*K212),2),"")</f>
        <v/>
      </c>
      <c r="M212" s="61" t="str">
        <f t="shared" si="4"/>
        <v/>
      </c>
      <c r="O212" s="62" t="str">
        <f>IFERROR(VLOOKUP(C212,$X$2:$Y$78,2,0),"")</f>
        <v/>
      </c>
    </row>
    <row r="213">
      <c r="A213" s="63"/>
      <c r="B213" s="64"/>
      <c r="C213" s="63"/>
      <c r="D213" s="63"/>
      <c r="E213" s="65"/>
      <c r="F213" s="66">
        <f>ROUND(SUM(D212*E213),2)</f>
        <v>0</v>
      </c>
      <c r="G213" s="66"/>
      <c r="H213" s="67"/>
      <c r="I213" s="68"/>
      <c r="J213" s="69"/>
      <c r="K213" s="70"/>
      <c r="L213" s="70"/>
      <c r="M213" s="61" t="str">
        <f t="shared" si="4"/>
        <v/>
      </c>
      <c r="O213" s="71"/>
    </row>
    <row r="214" ht="15.75">
      <c r="A214" s="72"/>
      <c r="B214" s="73"/>
      <c r="C214" s="72"/>
      <c r="D214" s="72"/>
      <c r="E214" s="74"/>
      <c r="F214" s="75">
        <f>ROUND(SUM(D212*E214),2)</f>
        <v>0</v>
      </c>
      <c r="G214" s="75"/>
      <c r="H214" s="76"/>
      <c r="I214" s="77"/>
      <c r="J214" s="78"/>
      <c r="K214" s="79"/>
      <c r="L214" s="79"/>
      <c r="M214" s="61" t="str">
        <f t="shared" si="4"/>
        <v/>
      </c>
      <c r="O214" s="80"/>
    </row>
    <row r="215">
      <c r="A215" s="53" t="str">
        <f>IF(B215="","",ROW()-146)</f>
        <v/>
      </c>
      <c r="B215" s="54"/>
      <c r="C215" s="53"/>
      <c r="D215" s="82"/>
      <c r="E215" s="55"/>
      <c r="F215" s="56">
        <f>ROUND(SUM(D215*E215),2)</f>
        <v>0</v>
      </c>
      <c r="G215" s="56"/>
      <c r="H215" s="57"/>
      <c r="I215" s="58"/>
      <c r="J215" s="59"/>
      <c r="K215" s="81" t="str">
        <f>IFERROR(ROUND(AVERAGE(E215:E217),2),"")</f>
        <v/>
      </c>
      <c r="L215" s="60" t="str">
        <f>IFERROR(ROUND(SUM(D215*K215),2),"")</f>
        <v/>
      </c>
      <c r="M215" s="61" t="str">
        <f t="shared" si="4"/>
        <v/>
      </c>
      <c r="O215" s="62" t="str">
        <f>IFERROR(VLOOKUP(C215,$X$2:$Y$78,2,0),"")</f>
        <v/>
      </c>
    </row>
    <row r="216">
      <c r="A216" s="63"/>
      <c r="B216" s="64"/>
      <c r="C216" s="63"/>
      <c r="D216" s="63"/>
      <c r="E216" s="65"/>
      <c r="F216" s="66">
        <f>ROUND(SUM(D215*E216),2)</f>
        <v>0</v>
      </c>
      <c r="G216" s="66"/>
      <c r="H216" s="67"/>
      <c r="I216" s="68"/>
      <c r="J216" s="69"/>
      <c r="K216" s="70"/>
      <c r="L216" s="70"/>
      <c r="M216" s="61" t="str">
        <f t="shared" si="4"/>
        <v/>
      </c>
      <c r="O216" s="71"/>
    </row>
    <row r="217" ht="15.75">
      <c r="A217" s="72"/>
      <c r="B217" s="73"/>
      <c r="C217" s="72"/>
      <c r="D217" s="72"/>
      <c r="E217" s="74"/>
      <c r="F217" s="75">
        <f>ROUND(SUM(D215*E217),2)</f>
        <v>0</v>
      </c>
      <c r="G217" s="75"/>
      <c r="H217" s="76"/>
      <c r="I217" s="77"/>
      <c r="J217" s="78"/>
      <c r="K217" s="79"/>
      <c r="L217" s="79"/>
      <c r="M217" s="61" t="str">
        <f t="shared" si="4"/>
        <v/>
      </c>
      <c r="O217" s="80"/>
    </row>
    <row r="218">
      <c r="A218" s="53" t="str">
        <f>IF(B218="","",ROW()-148)</f>
        <v/>
      </c>
      <c r="B218" s="54"/>
      <c r="C218" s="53"/>
      <c r="D218" s="53"/>
      <c r="E218" s="55"/>
      <c r="F218" s="56">
        <f>ROUND(SUM(D218*E218),2)</f>
        <v>0</v>
      </c>
      <c r="G218" s="56"/>
      <c r="H218" s="57"/>
      <c r="I218" s="58"/>
      <c r="J218" s="59"/>
      <c r="K218" s="81" t="str">
        <f>IFERROR(ROUND(AVERAGE(E218:E220),2),"")</f>
        <v/>
      </c>
      <c r="L218" s="60" t="str">
        <f>IFERROR(ROUND(SUM(D218*K218),2),"")</f>
        <v/>
      </c>
      <c r="M218" s="61" t="str">
        <f t="shared" si="4"/>
        <v/>
      </c>
      <c r="O218" s="62" t="str">
        <f>IFERROR(VLOOKUP(C218,$X$2:$Y$78,2,0),"")</f>
        <v/>
      </c>
    </row>
    <row r="219">
      <c r="A219" s="63"/>
      <c r="B219" s="64"/>
      <c r="C219" s="63"/>
      <c r="D219" s="63"/>
      <c r="E219" s="65"/>
      <c r="F219" s="66">
        <f>ROUND(SUM(D218*E219),2)</f>
        <v>0</v>
      </c>
      <c r="G219" s="66"/>
      <c r="H219" s="67"/>
      <c r="I219" s="68"/>
      <c r="J219" s="69"/>
      <c r="K219" s="70"/>
      <c r="L219" s="70"/>
      <c r="M219" s="61" t="str">
        <f t="shared" si="4"/>
        <v/>
      </c>
      <c r="O219" s="71"/>
    </row>
    <row r="220" ht="15.75">
      <c r="A220" s="72"/>
      <c r="B220" s="73"/>
      <c r="C220" s="72"/>
      <c r="D220" s="72"/>
      <c r="E220" s="74"/>
      <c r="F220" s="75">
        <f>ROUND(SUM(D218*E220),2)</f>
        <v>0</v>
      </c>
      <c r="G220" s="75"/>
      <c r="H220" s="76"/>
      <c r="I220" s="77"/>
      <c r="J220" s="78"/>
      <c r="K220" s="79"/>
      <c r="L220" s="79"/>
      <c r="M220" s="61" t="str">
        <f t="shared" si="4"/>
        <v/>
      </c>
      <c r="O220" s="80"/>
    </row>
    <row r="221">
      <c r="A221" s="53" t="str">
        <f>IF(B221="","",ROW()-150)</f>
        <v/>
      </c>
      <c r="B221" s="54"/>
      <c r="C221" s="53"/>
      <c r="D221" s="82"/>
      <c r="E221" s="55"/>
      <c r="F221" s="56">
        <f>ROUND(SUM(D221*E221),2)</f>
        <v>0</v>
      </c>
      <c r="G221" s="56"/>
      <c r="H221" s="57"/>
      <c r="I221" s="58"/>
      <c r="J221" s="59"/>
      <c r="K221" s="81" t="str">
        <f>IFERROR(ROUND(AVERAGE(E221:E223),2),"")</f>
        <v/>
      </c>
      <c r="L221" s="60" t="str">
        <f>IFERROR(ROUND(SUM(D221*K221),2),"")</f>
        <v/>
      </c>
      <c r="M221" s="61" t="str">
        <f t="shared" si="4"/>
        <v/>
      </c>
      <c r="O221" s="62" t="str">
        <f>IFERROR(VLOOKUP(C221,$X$2:$Y$78,2,0),"")</f>
        <v/>
      </c>
    </row>
    <row r="222">
      <c r="A222" s="63"/>
      <c r="B222" s="64"/>
      <c r="C222" s="63"/>
      <c r="D222" s="63"/>
      <c r="E222" s="65"/>
      <c r="F222" s="66">
        <f>ROUND(SUM(D221*E222),2)</f>
        <v>0</v>
      </c>
      <c r="G222" s="66"/>
      <c r="H222" s="67"/>
      <c r="I222" s="68"/>
      <c r="J222" s="69"/>
      <c r="K222" s="70"/>
      <c r="L222" s="70"/>
      <c r="M222" s="61" t="str">
        <f t="shared" si="4"/>
        <v/>
      </c>
      <c r="O222" s="71"/>
    </row>
    <row r="223" ht="15.75">
      <c r="A223" s="72"/>
      <c r="B223" s="73"/>
      <c r="C223" s="72"/>
      <c r="D223" s="72"/>
      <c r="E223" s="74"/>
      <c r="F223" s="75">
        <f>ROUND(SUM(D221*E223),2)</f>
        <v>0</v>
      </c>
      <c r="G223" s="75"/>
      <c r="H223" s="76"/>
      <c r="I223" s="77"/>
      <c r="J223" s="78"/>
      <c r="K223" s="79"/>
      <c r="L223" s="79"/>
      <c r="M223" s="61" t="str">
        <f t="shared" si="4"/>
        <v/>
      </c>
      <c r="O223" s="80"/>
    </row>
    <row r="224">
      <c r="A224" s="53" t="str">
        <f>IF(B224="","",ROW()-152)</f>
        <v/>
      </c>
      <c r="B224" s="54"/>
      <c r="C224" s="53"/>
      <c r="D224" s="53"/>
      <c r="E224" s="55"/>
      <c r="F224" s="56">
        <f>ROUND(SUM(D224*E224),2)</f>
        <v>0</v>
      </c>
      <c r="G224" s="56"/>
      <c r="H224" s="57"/>
      <c r="I224" s="58"/>
      <c r="J224" s="59"/>
      <c r="K224" s="81" t="str">
        <f>IFERROR(ROUND(AVERAGE(E224:E226),2),"")</f>
        <v/>
      </c>
      <c r="L224" s="60" t="str">
        <f>IFERROR(ROUND(SUM(D224*K224),2),"")</f>
        <v/>
      </c>
      <c r="M224" s="61" t="str">
        <f t="shared" si="4"/>
        <v/>
      </c>
      <c r="O224" s="62" t="str">
        <f>IFERROR(VLOOKUP(C224,$X$2:$Y$78,2,0),"")</f>
        <v/>
      </c>
    </row>
    <row r="225">
      <c r="A225" s="63"/>
      <c r="B225" s="64"/>
      <c r="C225" s="63"/>
      <c r="D225" s="63"/>
      <c r="E225" s="65"/>
      <c r="F225" s="66">
        <f>ROUND(SUM(D224*E225),2)</f>
        <v>0</v>
      </c>
      <c r="G225" s="66"/>
      <c r="H225" s="67"/>
      <c r="I225" s="68"/>
      <c r="J225" s="69"/>
      <c r="K225" s="70"/>
      <c r="L225" s="70"/>
      <c r="M225" s="61" t="str">
        <f t="shared" si="4"/>
        <v/>
      </c>
      <c r="O225" s="71"/>
    </row>
    <row r="226" ht="15.75">
      <c r="A226" s="72"/>
      <c r="B226" s="73"/>
      <c r="C226" s="72"/>
      <c r="D226" s="72"/>
      <c r="E226" s="74"/>
      <c r="F226" s="75">
        <f>ROUND(SUM(D224*E226),2)</f>
        <v>0</v>
      </c>
      <c r="G226" s="75"/>
      <c r="H226" s="76"/>
      <c r="I226" s="77"/>
      <c r="J226" s="78"/>
      <c r="K226" s="79"/>
      <c r="L226" s="79"/>
      <c r="M226" s="61" t="str">
        <f t="shared" si="4"/>
        <v/>
      </c>
      <c r="O226" s="80"/>
    </row>
    <row r="227">
      <c r="A227" s="53" t="str">
        <f>IF(B227="","",ROW()-154)</f>
        <v/>
      </c>
      <c r="B227" s="54"/>
      <c r="C227" s="53"/>
      <c r="D227" s="82"/>
      <c r="E227" s="55"/>
      <c r="F227" s="56">
        <f>ROUND(SUM(D227*E227),2)</f>
        <v>0</v>
      </c>
      <c r="G227" s="56"/>
      <c r="H227" s="57"/>
      <c r="I227" s="58"/>
      <c r="J227" s="59"/>
      <c r="K227" s="81" t="str">
        <f>IFERROR(ROUND(AVERAGE(E227:E229),2),"")</f>
        <v/>
      </c>
      <c r="L227" s="60" t="str">
        <f>IFERROR(ROUND(SUM(D227*K227),2),"")</f>
        <v/>
      </c>
      <c r="M227" s="61" t="str">
        <f t="shared" si="4"/>
        <v/>
      </c>
      <c r="O227" s="62" t="str">
        <f>IFERROR(VLOOKUP(C227,$X$2:$Y$78,2,0),"")</f>
        <v/>
      </c>
    </row>
    <row r="228">
      <c r="A228" s="63"/>
      <c r="B228" s="64"/>
      <c r="C228" s="63"/>
      <c r="D228" s="63"/>
      <c r="E228" s="65"/>
      <c r="F228" s="66">
        <f>ROUND(SUM(D227*E228),2)</f>
        <v>0</v>
      </c>
      <c r="G228" s="66"/>
      <c r="H228" s="67"/>
      <c r="I228" s="68"/>
      <c r="J228" s="69"/>
      <c r="K228" s="70"/>
      <c r="L228" s="70"/>
      <c r="M228" s="61" t="str">
        <f t="shared" si="4"/>
        <v/>
      </c>
      <c r="O228" s="71"/>
    </row>
    <row r="229" ht="15.75">
      <c r="A229" s="72"/>
      <c r="B229" s="73"/>
      <c r="C229" s="72"/>
      <c r="D229" s="72"/>
      <c r="E229" s="74"/>
      <c r="F229" s="75">
        <f>ROUND(SUM(D227*E229),2)</f>
        <v>0</v>
      </c>
      <c r="G229" s="75"/>
      <c r="H229" s="76"/>
      <c r="I229" s="77"/>
      <c r="J229" s="78"/>
      <c r="K229" s="79"/>
      <c r="L229" s="79"/>
      <c r="M229" s="61" t="str">
        <f t="shared" si="4"/>
        <v/>
      </c>
      <c r="O229" s="80"/>
    </row>
    <row r="230">
      <c r="A230" s="53" t="str">
        <f>IF(B230="","",ROW()-156)</f>
        <v/>
      </c>
      <c r="B230" s="54"/>
      <c r="C230" s="53"/>
      <c r="D230" s="53"/>
      <c r="E230" s="55"/>
      <c r="F230" s="56">
        <f>ROUND(SUM(D230*E230),2)</f>
        <v>0</v>
      </c>
      <c r="G230" s="56"/>
      <c r="H230" s="57"/>
      <c r="I230" s="58"/>
      <c r="J230" s="59"/>
      <c r="K230" s="81" t="str">
        <f>IFERROR(ROUND(AVERAGE(E230:E232),2),"")</f>
        <v/>
      </c>
      <c r="L230" s="60" t="str">
        <f>IFERROR(ROUND(SUM(D230*K230),2),"")</f>
        <v/>
      </c>
      <c r="M230" s="61" t="str">
        <f t="shared" si="4"/>
        <v/>
      </c>
      <c r="O230" s="62" t="str">
        <f>IFERROR(VLOOKUP(C230,$X$2:$Y$78,2,0),"")</f>
        <v/>
      </c>
    </row>
    <row r="231">
      <c r="A231" s="63"/>
      <c r="B231" s="64"/>
      <c r="C231" s="63"/>
      <c r="D231" s="63"/>
      <c r="E231" s="65"/>
      <c r="F231" s="66">
        <f>ROUND(SUM(D230*E231),2)</f>
        <v>0</v>
      </c>
      <c r="G231" s="66"/>
      <c r="H231" s="67"/>
      <c r="I231" s="68"/>
      <c r="J231" s="69"/>
      <c r="K231" s="70"/>
      <c r="L231" s="70"/>
      <c r="M231" s="61" t="str">
        <f t="shared" si="4"/>
        <v/>
      </c>
      <c r="O231" s="71"/>
    </row>
    <row r="232" ht="15.75">
      <c r="A232" s="72"/>
      <c r="B232" s="73"/>
      <c r="C232" s="72"/>
      <c r="D232" s="72"/>
      <c r="E232" s="74"/>
      <c r="F232" s="75">
        <f>ROUND(SUM(D230*E232),2)</f>
        <v>0</v>
      </c>
      <c r="G232" s="75"/>
      <c r="H232" s="76"/>
      <c r="I232" s="77"/>
      <c r="J232" s="78"/>
      <c r="K232" s="79"/>
      <c r="L232" s="79"/>
      <c r="M232" s="61" t="str">
        <f t="shared" si="4"/>
        <v/>
      </c>
      <c r="O232" s="80"/>
    </row>
    <row r="233">
      <c r="A233" s="53" t="str">
        <f>IF(B233="","",ROW()-158)</f>
        <v/>
      </c>
      <c r="B233" s="54"/>
      <c r="C233" s="53"/>
      <c r="D233" s="82"/>
      <c r="E233" s="55"/>
      <c r="F233" s="56">
        <f>ROUND(SUM(D233*E233),2)</f>
        <v>0</v>
      </c>
      <c r="G233" s="56"/>
      <c r="H233" s="57"/>
      <c r="I233" s="58"/>
      <c r="J233" s="59"/>
      <c r="K233" s="81" t="str">
        <f>IFERROR(ROUND(AVERAGE(E233:E235),2),"")</f>
        <v/>
      </c>
      <c r="L233" s="60" t="str">
        <f>IFERROR(ROUND(SUM(D233*K233),2),"")</f>
        <v/>
      </c>
      <c r="M233" s="61" t="str">
        <f t="shared" si="4"/>
        <v/>
      </c>
      <c r="O233" s="62" t="str">
        <f>IFERROR(VLOOKUP(C233,$X$2:$Y$78,2,0),"")</f>
        <v/>
      </c>
    </row>
    <row r="234">
      <c r="A234" s="63"/>
      <c r="B234" s="64"/>
      <c r="C234" s="63"/>
      <c r="D234" s="63"/>
      <c r="E234" s="65"/>
      <c r="F234" s="66">
        <f>ROUND(SUM(D233*E234),2)</f>
        <v>0</v>
      </c>
      <c r="G234" s="66"/>
      <c r="H234" s="67"/>
      <c r="I234" s="68"/>
      <c r="J234" s="69"/>
      <c r="K234" s="70"/>
      <c r="L234" s="70"/>
      <c r="M234" s="61" t="str">
        <f t="shared" si="4"/>
        <v/>
      </c>
      <c r="O234" s="71"/>
    </row>
    <row r="235" ht="15.75">
      <c r="A235" s="72"/>
      <c r="B235" s="73"/>
      <c r="C235" s="72"/>
      <c r="D235" s="72"/>
      <c r="E235" s="74"/>
      <c r="F235" s="75">
        <f>ROUND(SUM(D233*E235),2)</f>
        <v>0</v>
      </c>
      <c r="G235" s="75"/>
      <c r="H235" s="76"/>
      <c r="I235" s="77"/>
      <c r="J235" s="78"/>
      <c r="K235" s="79"/>
      <c r="L235" s="79"/>
      <c r="M235" s="61" t="str">
        <f t="shared" si="4"/>
        <v/>
      </c>
      <c r="O235" s="80"/>
    </row>
    <row r="236">
      <c r="A236" s="53" t="str">
        <f>IF(B236="","",ROW()-160)</f>
        <v/>
      </c>
      <c r="B236" s="54"/>
      <c r="C236" s="53"/>
      <c r="D236" s="53"/>
      <c r="E236" s="55"/>
      <c r="F236" s="56">
        <f>ROUND(SUM(D236*E236),2)</f>
        <v>0</v>
      </c>
      <c r="G236" s="56"/>
      <c r="H236" s="57"/>
      <c r="I236" s="58"/>
      <c r="J236" s="59"/>
      <c r="K236" s="81" t="str">
        <f>IFERROR(ROUND(AVERAGE(E236:E238),2),"")</f>
        <v/>
      </c>
      <c r="L236" s="60" t="str">
        <f>IFERROR(ROUND(SUM(D236*K236),2),"")</f>
        <v/>
      </c>
      <c r="M236" s="61" t="str">
        <f t="shared" si="4"/>
        <v/>
      </c>
      <c r="O236" s="62" t="str">
        <f>IFERROR(VLOOKUP(C236,$X$2:$Y$78,2,0),"")</f>
        <v/>
      </c>
    </row>
    <row r="237">
      <c r="A237" s="63"/>
      <c r="B237" s="64"/>
      <c r="C237" s="63"/>
      <c r="D237" s="63"/>
      <c r="E237" s="65"/>
      <c r="F237" s="66">
        <f>ROUND(SUM(D236*E237),2)</f>
        <v>0</v>
      </c>
      <c r="G237" s="66"/>
      <c r="H237" s="67"/>
      <c r="I237" s="68"/>
      <c r="J237" s="69"/>
      <c r="K237" s="70"/>
      <c r="L237" s="70"/>
      <c r="M237" s="61" t="str">
        <f t="shared" si="4"/>
        <v/>
      </c>
      <c r="O237" s="71"/>
    </row>
    <row r="238" ht="15.75">
      <c r="A238" s="72"/>
      <c r="B238" s="73"/>
      <c r="C238" s="72"/>
      <c r="D238" s="72"/>
      <c r="E238" s="74"/>
      <c r="F238" s="75">
        <f>ROUND(SUM(D236*E238),2)</f>
        <v>0</v>
      </c>
      <c r="G238" s="75"/>
      <c r="H238" s="76"/>
      <c r="I238" s="77"/>
      <c r="J238" s="78"/>
      <c r="K238" s="79"/>
      <c r="L238" s="79"/>
      <c r="M238" s="61" t="str">
        <f t="shared" si="4"/>
        <v/>
      </c>
      <c r="O238" s="80"/>
    </row>
    <row r="239">
      <c r="A239" s="53" t="str">
        <f>IF(B239="","",ROW()-162)</f>
        <v/>
      </c>
      <c r="B239" s="54"/>
      <c r="C239" s="53"/>
      <c r="D239" s="82"/>
      <c r="E239" s="55"/>
      <c r="F239" s="56">
        <f>ROUND(SUM(D239*E239),2)</f>
        <v>0</v>
      </c>
      <c r="G239" s="56"/>
      <c r="H239" s="57"/>
      <c r="I239" s="58"/>
      <c r="J239" s="59"/>
      <c r="K239" s="81" t="str">
        <f>IFERROR(ROUND(AVERAGE(E239:E241),2),"")</f>
        <v/>
      </c>
      <c r="L239" s="60" t="str">
        <f>IFERROR(ROUND(SUM(D239*K239),2),"")</f>
        <v/>
      </c>
      <c r="M239" s="61" t="str">
        <f t="shared" si="4"/>
        <v/>
      </c>
      <c r="O239" s="62" t="str">
        <f>IFERROR(VLOOKUP(C239,$X$2:$Y$78,2,0),"")</f>
        <v/>
      </c>
    </row>
    <row r="240">
      <c r="A240" s="63"/>
      <c r="B240" s="64"/>
      <c r="C240" s="63"/>
      <c r="D240" s="63"/>
      <c r="E240" s="65"/>
      <c r="F240" s="66">
        <f>ROUND(SUM(D239*E240),2)</f>
        <v>0</v>
      </c>
      <c r="G240" s="66"/>
      <c r="H240" s="67"/>
      <c r="I240" s="68"/>
      <c r="J240" s="69"/>
      <c r="K240" s="70"/>
      <c r="L240" s="70"/>
      <c r="M240" s="61" t="str">
        <f t="shared" si="4"/>
        <v/>
      </c>
      <c r="O240" s="71"/>
    </row>
    <row r="241" ht="15.75">
      <c r="A241" s="72"/>
      <c r="B241" s="73"/>
      <c r="C241" s="72"/>
      <c r="D241" s="72"/>
      <c r="E241" s="74"/>
      <c r="F241" s="75">
        <f>ROUND(SUM(D239*E241),2)</f>
        <v>0</v>
      </c>
      <c r="G241" s="75"/>
      <c r="H241" s="76"/>
      <c r="I241" s="77"/>
      <c r="J241" s="78"/>
      <c r="K241" s="79"/>
      <c r="L241" s="79"/>
      <c r="M241" s="61" t="str">
        <f t="shared" si="4"/>
        <v/>
      </c>
      <c r="O241" s="80"/>
    </row>
    <row r="242">
      <c r="A242" s="53" t="str">
        <f>IF(B242="","",ROW()-164)</f>
        <v/>
      </c>
      <c r="B242" s="54"/>
      <c r="C242" s="53"/>
      <c r="D242" s="53"/>
      <c r="E242" s="55"/>
      <c r="F242" s="56">
        <f>ROUND(SUM(D242*E242),2)</f>
        <v>0</v>
      </c>
      <c r="G242" s="56"/>
      <c r="H242" s="57"/>
      <c r="I242" s="58"/>
      <c r="J242" s="59"/>
      <c r="K242" s="81" t="str">
        <f>IFERROR(ROUND(AVERAGE(E242:E244),2),"")</f>
        <v/>
      </c>
      <c r="L242" s="60" t="str">
        <f>IFERROR(ROUND(SUM(D242*K242),2),"")</f>
        <v/>
      </c>
      <c r="M242" s="61" t="str">
        <f t="shared" si="4"/>
        <v/>
      </c>
      <c r="O242" s="62" t="str">
        <f>IFERROR(VLOOKUP(C242,$X$2:$Y$78,2,0),"")</f>
        <v/>
      </c>
    </row>
    <row r="243">
      <c r="A243" s="63"/>
      <c r="B243" s="64"/>
      <c r="C243" s="63"/>
      <c r="D243" s="63"/>
      <c r="E243" s="65"/>
      <c r="F243" s="66">
        <f>ROUND(SUM(D242*E243),2)</f>
        <v>0</v>
      </c>
      <c r="G243" s="66"/>
      <c r="H243" s="67"/>
      <c r="I243" s="68"/>
      <c r="J243" s="69"/>
      <c r="K243" s="70"/>
      <c r="L243" s="70"/>
      <c r="M243" s="61" t="str">
        <f t="shared" si="4"/>
        <v/>
      </c>
      <c r="O243" s="71"/>
    </row>
    <row r="244" ht="15.75">
      <c r="A244" s="72"/>
      <c r="B244" s="73"/>
      <c r="C244" s="72"/>
      <c r="D244" s="72"/>
      <c r="E244" s="74"/>
      <c r="F244" s="75">
        <f>ROUND(SUM(D242*E244),2)</f>
        <v>0</v>
      </c>
      <c r="G244" s="75"/>
      <c r="H244" s="76"/>
      <c r="I244" s="77"/>
      <c r="J244" s="78"/>
      <c r="K244" s="79"/>
      <c r="L244" s="79"/>
      <c r="M244" s="61" t="str">
        <f t="shared" si="4"/>
        <v/>
      </c>
      <c r="O244" s="80"/>
    </row>
    <row r="245">
      <c r="A245" s="53" t="str">
        <f>IF(B245="","",ROW()-166)</f>
        <v/>
      </c>
      <c r="B245" s="54"/>
      <c r="C245" s="53"/>
      <c r="D245" s="82"/>
      <c r="E245" s="55"/>
      <c r="F245" s="56">
        <f>ROUND(SUM(D245*E245),2)</f>
        <v>0</v>
      </c>
      <c r="G245" s="56"/>
      <c r="H245" s="57"/>
      <c r="I245" s="58"/>
      <c r="J245" s="59"/>
      <c r="K245" s="81" t="str">
        <f>IFERROR(ROUND(AVERAGE(E245:E247),2),"")</f>
        <v/>
      </c>
      <c r="L245" s="60" t="str">
        <f>IFERROR(ROUND(SUM(D245*K245),2),"")</f>
        <v/>
      </c>
      <c r="M245" s="61" t="str">
        <f t="shared" si="4"/>
        <v/>
      </c>
      <c r="O245" s="62" t="str">
        <f>IFERROR(VLOOKUP(C245,$X$2:$Y$78,2,0),"")</f>
        <v/>
      </c>
    </row>
    <row r="246">
      <c r="A246" s="63"/>
      <c r="B246" s="64"/>
      <c r="C246" s="63"/>
      <c r="D246" s="63"/>
      <c r="E246" s="65"/>
      <c r="F246" s="66">
        <f>ROUND(SUM(D245*E246),2)</f>
        <v>0</v>
      </c>
      <c r="G246" s="66"/>
      <c r="H246" s="67"/>
      <c r="I246" s="68"/>
      <c r="J246" s="69"/>
      <c r="K246" s="70"/>
      <c r="L246" s="70"/>
      <c r="M246" s="61" t="str">
        <f t="shared" si="4"/>
        <v/>
      </c>
      <c r="O246" s="71"/>
    </row>
    <row r="247" ht="15.75">
      <c r="A247" s="72"/>
      <c r="B247" s="73"/>
      <c r="C247" s="72"/>
      <c r="D247" s="72"/>
      <c r="E247" s="74"/>
      <c r="F247" s="75">
        <f>ROUND(SUM(D245*E247),2)</f>
        <v>0</v>
      </c>
      <c r="G247" s="75"/>
      <c r="H247" s="76"/>
      <c r="I247" s="77"/>
      <c r="J247" s="78"/>
      <c r="K247" s="79"/>
      <c r="L247" s="79"/>
      <c r="M247" s="61" t="str">
        <f t="shared" si="4"/>
        <v/>
      </c>
      <c r="O247" s="80"/>
    </row>
    <row r="248">
      <c r="A248" s="53" t="str">
        <f>IF(B248="","",ROW()-168)</f>
        <v/>
      </c>
      <c r="B248" s="54"/>
      <c r="C248" s="53"/>
      <c r="D248" s="53"/>
      <c r="E248" s="55"/>
      <c r="F248" s="56">
        <f>ROUND(SUM(D248*E248),2)</f>
        <v>0</v>
      </c>
      <c r="G248" s="56"/>
      <c r="H248" s="57"/>
      <c r="I248" s="58"/>
      <c r="J248" s="59"/>
      <c r="K248" s="81" t="str">
        <f>IFERROR(ROUND(AVERAGE(E248:E250),2),"")</f>
        <v/>
      </c>
      <c r="L248" s="60" t="str">
        <f>IFERROR(ROUND(SUM(D248*K248),2),"")</f>
        <v/>
      </c>
      <c r="M248" s="61" t="str">
        <f t="shared" si="4"/>
        <v/>
      </c>
      <c r="O248" s="62" t="str">
        <f>IFERROR(VLOOKUP(C248,$X$2:$Y$78,2,0),"")</f>
        <v/>
      </c>
    </row>
    <row r="249">
      <c r="A249" s="63"/>
      <c r="B249" s="64"/>
      <c r="C249" s="63"/>
      <c r="D249" s="63"/>
      <c r="E249" s="65"/>
      <c r="F249" s="66">
        <f>ROUND(SUM(D248*E249),2)</f>
        <v>0</v>
      </c>
      <c r="G249" s="66"/>
      <c r="H249" s="67"/>
      <c r="I249" s="68"/>
      <c r="J249" s="69"/>
      <c r="K249" s="70"/>
      <c r="L249" s="70"/>
      <c r="M249" s="61" t="str">
        <f t="shared" si="4"/>
        <v/>
      </c>
      <c r="O249" s="71"/>
    </row>
    <row r="250" ht="15.75">
      <c r="A250" s="72"/>
      <c r="B250" s="73"/>
      <c r="C250" s="72"/>
      <c r="D250" s="72"/>
      <c r="E250" s="74"/>
      <c r="F250" s="75">
        <f>ROUND(SUM(D248*E250),2)</f>
        <v>0</v>
      </c>
      <c r="G250" s="75"/>
      <c r="H250" s="76"/>
      <c r="I250" s="77"/>
      <c r="J250" s="78"/>
      <c r="K250" s="79"/>
      <c r="L250" s="79"/>
      <c r="M250" s="61" t="str">
        <f t="shared" si="4"/>
        <v/>
      </c>
      <c r="O250" s="80"/>
    </row>
    <row r="251">
      <c r="A251" s="53" t="str">
        <f>IF(B251="","",ROW()-170)</f>
        <v/>
      </c>
      <c r="B251" s="54"/>
      <c r="C251" s="53"/>
      <c r="D251" s="82"/>
      <c r="E251" s="55"/>
      <c r="F251" s="56">
        <f>ROUND(SUM(D251*E251),2)</f>
        <v>0</v>
      </c>
      <c r="G251" s="56"/>
      <c r="H251" s="57"/>
      <c r="I251" s="58"/>
      <c r="J251" s="59"/>
      <c r="K251" s="81" t="str">
        <f>IFERROR(ROUND(AVERAGE(E251:E253),2),"")</f>
        <v/>
      </c>
      <c r="L251" s="60" t="str">
        <f>IFERROR(ROUND(SUM(D251*K251),2),"")</f>
        <v/>
      </c>
      <c r="M251" s="61" t="str">
        <f t="shared" si="4"/>
        <v/>
      </c>
      <c r="O251" s="62" t="str">
        <f>IFERROR(VLOOKUP(C251,$X$2:$Y$78,2,0),"")</f>
        <v/>
      </c>
    </row>
    <row r="252">
      <c r="A252" s="63"/>
      <c r="B252" s="64"/>
      <c r="C252" s="63"/>
      <c r="D252" s="63"/>
      <c r="E252" s="65"/>
      <c r="F252" s="66">
        <f>ROUND(SUM(D251*E252),2)</f>
        <v>0</v>
      </c>
      <c r="G252" s="66"/>
      <c r="H252" s="67"/>
      <c r="I252" s="68"/>
      <c r="J252" s="69"/>
      <c r="K252" s="70"/>
      <c r="L252" s="70"/>
      <c r="M252" s="61" t="str">
        <f t="shared" si="4"/>
        <v/>
      </c>
      <c r="O252" s="71"/>
    </row>
    <row r="253" ht="15.75">
      <c r="A253" s="72"/>
      <c r="B253" s="73"/>
      <c r="C253" s="72"/>
      <c r="D253" s="72"/>
      <c r="E253" s="74"/>
      <c r="F253" s="75">
        <f>ROUND(SUM(D251*E253),2)</f>
        <v>0</v>
      </c>
      <c r="G253" s="75"/>
      <c r="H253" s="76"/>
      <c r="I253" s="77"/>
      <c r="J253" s="78"/>
      <c r="K253" s="79"/>
      <c r="L253" s="79"/>
      <c r="M253" s="61" t="str">
        <f t="shared" si="4"/>
        <v/>
      </c>
      <c r="O253" s="80"/>
    </row>
    <row r="254">
      <c r="A254" s="53" t="str">
        <f>IF(B254="","",ROW()-172)</f>
        <v/>
      </c>
      <c r="B254" s="54"/>
      <c r="C254" s="53"/>
      <c r="D254" s="53"/>
      <c r="E254" s="55"/>
      <c r="F254" s="56">
        <f>ROUND(SUM(D254*E254),2)</f>
        <v>0</v>
      </c>
      <c r="G254" s="56"/>
      <c r="H254" s="57"/>
      <c r="I254" s="58"/>
      <c r="J254" s="59"/>
      <c r="K254" s="81" t="str">
        <f>IFERROR(ROUND(AVERAGE(E254:E256),2),"")</f>
        <v/>
      </c>
      <c r="L254" s="60" t="str">
        <f>IFERROR(ROUND(SUM(D254*K254),2),"")</f>
        <v/>
      </c>
      <c r="M254" s="61" t="str">
        <f t="shared" si="4"/>
        <v/>
      </c>
      <c r="O254" s="62" t="str">
        <f>IFERROR(VLOOKUP(C254,$X$2:$Y$78,2,0),"")</f>
        <v/>
      </c>
    </row>
    <row r="255">
      <c r="A255" s="63"/>
      <c r="B255" s="64"/>
      <c r="C255" s="63"/>
      <c r="D255" s="63"/>
      <c r="E255" s="65"/>
      <c r="F255" s="66">
        <f>ROUND(SUM(D254*E255),2)</f>
        <v>0</v>
      </c>
      <c r="G255" s="66"/>
      <c r="H255" s="67"/>
      <c r="I255" s="68"/>
      <c r="J255" s="69"/>
      <c r="K255" s="70"/>
      <c r="L255" s="70"/>
      <c r="M255" s="61" t="str">
        <f t="shared" si="4"/>
        <v/>
      </c>
      <c r="O255" s="71"/>
    </row>
    <row r="256" ht="15.75">
      <c r="A256" s="72"/>
      <c r="B256" s="73"/>
      <c r="C256" s="72"/>
      <c r="D256" s="72"/>
      <c r="E256" s="74"/>
      <c r="F256" s="75">
        <f>ROUND(SUM(D254*E256),2)</f>
        <v>0</v>
      </c>
      <c r="G256" s="75"/>
      <c r="H256" s="76"/>
      <c r="I256" s="77"/>
      <c r="J256" s="78"/>
      <c r="K256" s="79"/>
      <c r="L256" s="79"/>
      <c r="M256" s="61" t="str">
        <f t="shared" si="4"/>
        <v/>
      </c>
      <c r="O256" s="80"/>
    </row>
    <row r="257">
      <c r="A257" s="53" t="str">
        <f>IF(B257="","",ROW()-174)</f>
        <v/>
      </c>
      <c r="B257" s="54"/>
      <c r="C257" s="53"/>
      <c r="D257" s="82"/>
      <c r="E257" s="55"/>
      <c r="F257" s="56">
        <f>ROUND(SUM(D257*E257),2)</f>
        <v>0</v>
      </c>
      <c r="G257" s="56"/>
      <c r="H257" s="57"/>
      <c r="I257" s="58"/>
      <c r="J257" s="59"/>
      <c r="K257" s="81" t="str">
        <f>IFERROR(ROUND(AVERAGE(E257:E259),2),"")</f>
        <v/>
      </c>
      <c r="L257" s="60" t="str">
        <f>IFERROR(ROUND(SUM(D257*K257),2),"")</f>
        <v/>
      </c>
      <c r="M257" s="61" t="str">
        <f t="shared" si="4"/>
        <v/>
      </c>
      <c r="O257" s="62" t="str">
        <f>IFERROR(VLOOKUP(C257,$X$2:$Y$78,2,0),"")</f>
        <v/>
      </c>
    </row>
    <row r="258">
      <c r="A258" s="63"/>
      <c r="B258" s="64"/>
      <c r="C258" s="63"/>
      <c r="D258" s="63"/>
      <c r="E258" s="65"/>
      <c r="F258" s="66">
        <f>ROUND(SUM(D257*E258),2)</f>
        <v>0</v>
      </c>
      <c r="G258" s="66"/>
      <c r="H258" s="67"/>
      <c r="I258" s="68"/>
      <c r="J258" s="69"/>
      <c r="K258" s="70"/>
      <c r="L258" s="70"/>
      <c r="M258" s="61" t="str">
        <f t="shared" si="4"/>
        <v/>
      </c>
      <c r="O258" s="71"/>
    </row>
    <row r="259" ht="15.75">
      <c r="A259" s="72"/>
      <c r="B259" s="73"/>
      <c r="C259" s="72"/>
      <c r="D259" s="72"/>
      <c r="E259" s="74"/>
      <c r="F259" s="75">
        <f>ROUND(SUM(D257*E259),2)</f>
        <v>0</v>
      </c>
      <c r="G259" s="75"/>
      <c r="H259" s="76"/>
      <c r="I259" s="77"/>
      <c r="J259" s="78"/>
      <c r="K259" s="79"/>
      <c r="L259" s="79"/>
      <c r="M259" s="61" t="str">
        <f t="shared" si="4"/>
        <v/>
      </c>
      <c r="O259" s="80"/>
    </row>
    <row r="260">
      <c r="A260" s="53" t="str">
        <f>IF(B260="","",ROW()-176)</f>
        <v/>
      </c>
      <c r="B260" s="54"/>
      <c r="C260" s="53"/>
      <c r="D260" s="53"/>
      <c r="E260" s="55"/>
      <c r="F260" s="56">
        <f>ROUND(SUM(D260*E260),2)</f>
        <v>0</v>
      </c>
      <c r="G260" s="56"/>
      <c r="H260" s="57"/>
      <c r="I260" s="58"/>
      <c r="J260" s="59"/>
      <c r="K260" s="81" t="str">
        <f>IFERROR(ROUND(AVERAGE(E260:E262),2),"")</f>
        <v/>
      </c>
      <c r="L260" s="60" t="str">
        <f>IFERROR(ROUND(SUM(D260*K260),2),"")</f>
        <v/>
      </c>
      <c r="M260" s="61" t="str">
        <f t="shared" si="4"/>
        <v/>
      </c>
      <c r="O260" s="62" t="str">
        <f>IFERROR(VLOOKUP(C260,$X$2:$Y$78,2,0),"")</f>
        <v/>
      </c>
    </row>
    <row r="261">
      <c r="A261" s="63"/>
      <c r="B261" s="64"/>
      <c r="C261" s="63"/>
      <c r="D261" s="63"/>
      <c r="E261" s="65"/>
      <c r="F261" s="66">
        <f>ROUND(SUM(D260*E261),2)</f>
        <v>0</v>
      </c>
      <c r="G261" s="66"/>
      <c r="H261" s="67"/>
      <c r="I261" s="68"/>
      <c r="J261" s="69"/>
      <c r="K261" s="70"/>
      <c r="L261" s="70"/>
      <c r="M261" s="61" t="str">
        <f t="shared" si="4"/>
        <v/>
      </c>
      <c r="O261" s="71"/>
    </row>
    <row r="262" ht="15.75">
      <c r="A262" s="72"/>
      <c r="B262" s="73"/>
      <c r="C262" s="72"/>
      <c r="D262" s="72"/>
      <c r="E262" s="74"/>
      <c r="F262" s="75">
        <f>ROUND(SUM(D260*E262),2)</f>
        <v>0</v>
      </c>
      <c r="G262" s="75"/>
      <c r="H262" s="76"/>
      <c r="I262" s="77"/>
      <c r="J262" s="78"/>
      <c r="K262" s="79"/>
      <c r="L262" s="79"/>
      <c r="M262" s="61" t="str">
        <f t="shared" si="4"/>
        <v/>
      </c>
      <c r="O262" s="80"/>
    </row>
    <row r="263">
      <c r="A263" s="53" t="str">
        <f>IF(B263="","",ROW()-178)</f>
        <v/>
      </c>
      <c r="B263" s="54"/>
      <c r="C263" s="53"/>
      <c r="D263" s="82"/>
      <c r="E263" s="55"/>
      <c r="F263" s="56">
        <f>ROUND(SUM(D263*E263),2)</f>
        <v>0</v>
      </c>
      <c r="G263" s="56"/>
      <c r="H263" s="57"/>
      <c r="I263" s="58"/>
      <c r="J263" s="59"/>
      <c r="K263" s="81" t="str">
        <f>IFERROR(ROUND(AVERAGE(E263:E265),2),"")</f>
        <v/>
      </c>
      <c r="L263" s="60" t="str">
        <f>IFERROR(ROUND(SUM(D263*K263),2),"")</f>
        <v/>
      </c>
      <c r="M263" s="61" t="str">
        <f t="shared" si="4"/>
        <v/>
      </c>
      <c r="O263" s="62" t="str">
        <f>IFERROR(VLOOKUP(C263,$X$2:$Y$78,2,0),"")</f>
        <v/>
      </c>
    </row>
    <row r="264">
      <c r="A264" s="63"/>
      <c r="B264" s="64"/>
      <c r="C264" s="63"/>
      <c r="D264" s="63"/>
      <c r="E264" s="65"/>
      <c r="F264" s="66">
        <f>ROUND(SUM(D263*E264),2)</f>
        <v>0</v>
      </c>
      <c r="G264" s="66"/>
      <c r="H264" s="67"/>
      <c r="I264" s="68"/>
      <c r="J264" s="69"/>
      <c r="K264" s="70"/>
      <c r="L264" s="70"/>
      <c r="M264" s="61" t="str">
        <f t="shared" si="4"/>
        <v/>
      </c>
      <c r="O264" s="71"/>
    </row>
    <row r="265" ht="15.75">
      <c r="A265" s="72"/>
      <c r="B265" s="73"/>
      <c r="C265" s="72"/>
      <c r="D265" s="72"/>
      <c r="E265" s="74"/>
      <c r="F265" s="75">
        <f>ROUND(SUM(D263*E265),2)</f>
        <v>0</v>
      </c>
      <c r="G265" s="75"/>
      <c r="H265" s="76"/>
      <c r="I265" s="77"/>
      <c r="J265" s="78"/>
      <c r="K265" s="79"/>
      <c r="L265" s="79"/>
      <c r="M265" s="61" t="str">
        <f t="shared" si="4"/>
        <v/>
      </c>
      <c r="O265" s="80"/>
    </row>
    <row r="266">
      <c r="A266" s="53" t="str">
        <f>IF(B266="","",ROW()-180)</f>
        <v/>
      </c>
      <c r="B266" s="54"/>
      <c r="C266" s="53"/>
      <c r="D266" s="53"/>
      <c r="E266" s="55"/>
      <c r="F266" s="56">
        <f>ROUND(SUM(D266*E266),2)</f>
        <v>0</v>
      </c>
      <c r="G266" s="56"/>
      <c r="H266" s="57"/>
      <c r="I266" s="58"/>
      <c r="J266" s="59"/>
      <c r="K266" s="81" t="str">
        <f>IFERROR(ROUND(AVERAGE(E266:E268),2),"")</f>
        <v/>
      </c>
      <c r="L266" s="60" t="str">
        <f>IFERROR(ROUND(SUM(D266*K266),2),"")</f>
        <v/>
      </c>
      <c r="M266" s="61" t="str">
        <f t="shared" si="4"/>
        <v/>
      </c>
      <c r="O266" s="62" t="str">
        <f>IFERROR(VLOOKUP(C266,$X$2:$Y$78,2,0),"")</f>
        <v/>
      </c>
    </row>
    <row r="267">
      <c r="A267" s="63"/>
      <c r="B267" s="64"/>
      <c r="C267" s="63"/>
      <c r="D267" s="63"/>
      <c r="E267" s="65"/>
      <c r="F267" s="66">
        <f>ROUND(SUM(D266*E267),2)</f>
        <v>0</v>
      </c>
      <c r="G267" s="66"/>
      <c r="H267" s="67"/>
      <c r="I267" s="68"/>
      <c r="J267" s="69"/>
      <c r="K267" s="70"/>
      <c r="L267" s="70"/>
      <c r="M267" s="61" t="str">
        <f t="shared" si="4"/>
        <v/>
      </c>
      <c r="O267" s="71"/>
    </row>
    <row r="268" ht="15.75">
      <c r="A268" s="72"/>
      <c r="B268" s="73"/>
      <c r="C268" s="72"/>
      <c r="D268" s="72"/>
      <c r="E268" s="74"/>
      <c r="F268" s="75">
        <f>ROUND(SUM(D266*E268),2)</f>
        <v>0</v>
      </c>
      <c r="G268" s="75"/>
      <c r="H268" s="76"/>
      <c r="I268" s="77"/>
      <c r="J268" s="78"/>
      <c r="K268" s="79"/>
      <c r="L268" s="79"/>
      <c r="M268" s="61" t="str">
        <f t="shared" ref="M268:M331" si="5">IF(E268="","","filtrar")</f>
        <v/>
      </c>
      <c r="O268" s="80"/>
    </row>
    <row r="269">
      <c r="A269" s="53" t="str">
        <f>IF(B269="","",ROW()-182)</f>
        <v/>
      </c>
      <c r="B269" s="54"/>
      <c r="C269" s="53"/>
      <c r="D269" s="82"/>
      <c r="E269" s="55"/>
      <c r="F269" s="56">
        <f>ROUND(SUM(D269*E269),2)</f>
        <v>0</v>
      </c>
      <c r="G269" s="56"/>
      <c r="H269" s="57"/>
      <c r="I269" s="58"/>
      <c r="J269" s="59"/>
      <c r="K269" s="81" t="str">
        <f>IFERROR(ROUND(AVERAGE(E269:E271),2),"")</f>
        <v/>
      </c>
      <c r="L269" s="60" t="str">
        <f>IFERROR(ROUND(SUM(D269*K269),2),"")</f>
        <v/>
      </c>
      <c r="M269" s="61" t="str">
        <f t="shared" si="5"/>
        <v/>
      </c>
      <c r="O269" s="62" t="str">
        <f>IFERROR(VLOOKUP(C269,$X$2:$Y$78,2,0),"")</f>
        <v/>
      </c>
    </row>
    <row r="270">
      <c r="A270" s="63"/>
      <c r="B270" s="64"/>
      <c r="C270" s="63"/>
      <c r="D270" s="63"/>
      <c r="E270" s="65"/>
      <c r="F270" s="66">
        <f>ROUND(SUM(D269*E270),2)</f>
        <v>0</v>
      </c>
      <c r="G270" s="66"/>
      <c r="H270" s="67"/>
      <c r="I270" s="68"/>
      <c r="J270" s="69"/>
      <c r="K270" s="70"/>
      <c r="L270" s="70"/>
      <c r="M270" s="61" t="str">
        <f t="shared" si="5"/>
        <v/>
      </c>
      <c r="O270" s="71"/>
    </row>
    <row r="271" ht="15.75">
      <c r="A271" s="72"/>
      <c r="B271" s="73"/>
      <c r="C271" s="72"/>
      <c r="D271" s="72"/>
      <c r="E271" s="74"/>
      <c r="F271" s="75">
        <f>ROUND(SUM(D269*E271),2)</f>
        <v>0</v>
      </c>
      <c r="G271" s="75"/>
      <c r="H271" s="76"/>
      <c r="I271" s="77"/>
      <c r="J271" s="78"/>
      <c r="K271" s="79"/>
      <c r="L271" s="79"/>
      <c r="M271" s="61" t="str">
        <f t="shared" si="5"/>
        <v/>
      </c>
      <c r="O271" s="80"/>
    </row>
    <row r="272">
      <c r="A272" s="53" t="str">
        <f>IF(B272="","",ROW()-184)</f>
        <v/>
      </c>
      <c r="B272" s="54"/>
      <c r="C272" s="53"/>
      <c r="D272" s="53"/>
      <c r="E272" s="55"/>
      <c r="F272" s="56">
        <f>ROUND(SUM(D272*E272),2)</f>
        <v>0</v>
      </c>
      <c r="G272" s="56"/>
      <c r="H272" s="57"/>
      <c r="I272" s="58"/>
      <c r="J272" s="59"/>
      <c r="K272" s="81" t="str">
        <f>IFERROR(ROUND(AVERAGE(E272:E274),2),"")</f>
        <v/>
      </c>
      <c r="L272" s="60" t="str">
        <f>IFERROR(ROUND(SUM(D272*K272),2),"")</f>
        <v/>
      </c>
      <c r="M272" s="61" t="str">
        <f t="shared" si="5"/>
        <v/>
      </c>
      <c r="O272" s="62" t="str">
        <f>IFERROR(VLOOKUP(C272,$X$2:$Y$78,2,0),"")</f>
        <v/>
      </c>
    </row>
    <row r="273">
      <c r="A273" s="63"/>
      <c r="B273" s="64"/>
      <c r="C273" s="63"/>
      <c r="D273" s="63"/>
      <c r="E273" s="65"/>
      <c r="F273" s="66">
        <f>ROUND(SUM(D272*E273),2)</f>
        <v>0</v>
      </c>
      <c r="G273" s="66"/>
      <c r="H273" s="67"/>
      <c r="I273" s="68"/>
      <c r="J273" s="69"/>
      <c r="K273" s="70"/>
      <c r="L273" s="70"/>
      <c r="M273" s="61" t="str">
        <f t="shared" si="5"/>
        <v/>
      </c>
      <c r="O273" s="71"/>
    </row>
    <row r="274" ht="15.75">
      <c r="A274" s="72"/>
      <c r="B274" s="73"/>
      <c r="C274" s="72"/>
      <c r="D274" s="72"/>
      <c r="E274" s="74"/>
      <c r="F274" s="75">
        <f>ROUND(SUM(D272*E274),2)</f>
        <v>0</v>
      </c>
      <c r="G274" s="75"/>
      <c r="H274" s="76"/>
      <c r="I274" s="77"/>
      <c r="J274" s="78"/>
      <c r="K274" s="79"/>
      <c r="L274" s="79"/>
      <c r="M274" s="61" t="str">
        <f t="shared" si="5"/>
        <v/>
      </c>
      <c r="O274" s="80"/>
    </row>
    <row r="275">
      <c r="A275" s="53" t="str">
        <f>IF(B275="","",ROW()-186)</f>
        <v/>
      </c>
      <c r="B275" s="54"/>
      <c r="C275" s="53"/>
      <c r="D275" s="82"/>
      <c r="E275" s="55"/>
      <c r="F275" s="56">
        <f>ROUND(SUM(D275*E275),2)</f>
        <v>0</v>
      </c>
      <c r="G275" s="56"/>
      <c r="H275" s="57"/>
      <c r="I275" s="58"/>
      <c r="J275" s="59"/>
      <c r="K275" s="81" t="str">
        <f>IFERROR(ROUND(AVERAGE(E275:E277),2),"")</f>
        <v/>
      </c>
      <c r="L275" s="60" t="str">
        <f>IFERROR(ROUND(SUM(D275*K275),2),"")</f>
        <v/>
      </c>
      <c r="M275" s="61" t="str">
        <f t="shared" si="5"/>
        <v/>
      </c>
      <c r="O275" s="62" t="str">
        <f>IFERROR(VLOOKUP(C275,$X$2:$Y$78,2,0),"")</f>
        <v/>
      </c>
    </row>
    <row r="276">
      <c r="A276" s="63"/>
      <c r="B276" s="64"/>
      <c r="C276" s="63"/>
      <c r="D276" s="63"/>
      <c r="E276" s="65"/>
      <c r="F276" s="66">
        <f>ROUND(SUM(D275*E276),2)</f>
        <v>0</v>
      </c>
      <c r="G276" s="66"/>
      <c r="H276" s="67"/>
      <c r="I276" s="68"/>
      <c r="J276" s="69"/>
      <c r="K276" s="70"/>
      <c r="L276" s="70"/>
      <c r="M276" s="61" t="str">
        <f t="shared" si="5"/>
        <v/>
      </c>
      <c r="O276" s="71"/>
    </row>
    <row r="277" ht="15.75">
      <c r="A277" s="72"/>
      <c r="B277" s="73"/>
      <c r="C277" s="72"/>
      <c r="D277" s="72"/>
      <c r="E277" s="74"/>
      <c r="F277" s="75">
        <f>ROUND(SUM(D275*E277),2)</f>
        <v>0</v>
      </c>
      <c r="G277" s="75"/>
      <c r="H277" s="76"/>
      <c r="I277" s="77"/>
      <c r="J277" s="78"/>
      <c r="K277" s="79"/>
      <c r="L277" s="79"/>
      <c r="M277" s="61" t="str">
        <f t="shared" si="5"/>
        <v/>
      </c>
      <c r="O277" s="80"/>
    </row>
    <row r="278">
      <c r="A278" s="53" t="str">
        <f>IF(B278="","",ROW()-188)</f>
        <v/>
      </c>
      <c r="B278" s="54"/>
      <c r="C278" s="53"/>
      <c r="D278" s="53"/>
      <c r="E278" s="55"/>
      <c r="F278" s="56">
        <f>ROUND(SUM(D278*E278),2)</f>
        <v>0</v>
      </c>
      <c r="G278" s="56"/>
      <c r="H278" s="57"/>
      <c r="I278" s="58"/>
      <c r="J278" s="59"/>
      <c r="K278" s="81" t="str">
        <f>IFERROR(ROUND(AVERAGE(E278:E280),2),"")</f>
        <v/>
      </c>
      <c r="L278" s="60" t="str">
        <f>IFERROR(ROUND(SUM(D278*K278),2),"")</f>
        <v/>
      </c>
      <c r="M278" s="61" t="str">
        <f t="shared" si="5"/>
        <v/>
      </c>
      <c r="O278" s="62" t="str">
        <f>IFERROR(VLOOKUP(C278,$X$2:$Y$78,2,0),"")</f>
        <v/>
      </c>
    </row>
    <row r="279">
      <c r="A279" s="63"/>
      <c r="B279" s="64"/>
      <c r="C279" s="63"/>
      <c r="D279" s="63"/>
      <c r="E279" s="65"/>
      <c r="F279" s="66">
        <f>ROUND(SUM(D278*E279),2)</f>
        <v>0</v>
      </c>
      <c r="G279" s="66"/>
      <c r="H279" s="67"/>
      <c r="I279" s="68"/>
      <c r="J279" s="69"/>
      <c r="K279" s="70"/>
      <c r="L279" s="70"/>
      <c r="M279" s="61" t="str">
        <f t="shared" si="5"/>
        <v/>
      </c>
      <c r="O279" s="71"/>
    </row>
    <row r="280" ht="15.75">
      <c r="A280" s="72"/>
      <c r="B280" s="73"/>
      <c r="C280" s="72"/>
      <c r="D280" s="72"/>
      <c r="E280" s="74"/>
      <c r="F280" s="75">
        <f>ROUND(SUM(D278*E280),2)</f>
        <v>0</v>
      </c>
      <c r="G280" s="75"/>
      <c r="H280" s="76"/>
      <c r="I280" s="77"/>
      <c r="J280" s="78"/>
      <c r="K280" s="79"/>
      <c r="L280" s="79"/>
      <c r="M280" s="61" t="str">
        <f t="shared" si="5"/>
        <v/>
      </c>
      <c r="O280" s="80"/>
    </row>
    <row r="281">
      <c r="A281" s="53" t="str">
        <f>IF(B281="","",ROW()-190)</f>
        <v/>
      </c>
      <c r="B281" s="54"/>
      <c r="C281" s="53"/>
      <c r="D281" s="82"/>
      <c r="E281" s="55"/>
      <c r="F281" s="56">
        <f>ROUND(SUM(D281*E281),2)</f>
        <v>0</v>
      </c>
      <c r="G281" s="56"/>
      <c r="H281" s="57"/>
      <c r="I281" s="58"/>
      <c r="J281" s="59"/>
      <c r="K281" s="81" t="str">
        <f>IFERROR(ROUND(AVERAGE(E281:E283),2),"")</f>
        <v/>
      </c>
      <c r="L281" s="60" t="str">
        <f>IFERROR(ROUND(SUM(D281*K281),2),"")</f>
        <v/>
      </c>
      <c r="M281" s="61" t="str">
        <f t="shared" si="5"/>
        <v/>
      </c>
      <c r="O281" s="62" t="str">
        <f>IFERROR(VLOOKUP(C281,$X$2:$Y$78,2,0),"")</f>
        <v/>
      </c>
    </row>
    <row r="282">
      <c r="A282" s="63"/>
      <c r="B282" s="64"/>
      <c r="C282" s="63"/>
      <c r="D282" s="63"/>
      <c r="E282" s="65"/>
      <c r="F282" s="66">
        <f>ROUND(SUM(D281*E282),2)</f>
        <v>0</v>
      </c>
      <c r="G282" s="66"/>
      <c r="H282" s="67"/>
      <c r="I282" s="68"/>
      <c r="J282" s="69"/>
      <c r="K282" s="70"/>
      <c r="L282" s="70"/>
      <c r="M282" s="61" t="str">
        <f t="shared" si="5"/>
        <v/>
      </c>
      <c r="O282" s="71"/>
    </row>
    <row r="283" ht="15.75">
      <c r="A283" s="72"/>
      <c r="B283" s="73"/>
      <c r="C283" s="72"/>
      <c r="D283" s="72"/>
      <c r="E283" s="74"/>
      <c r="F283" s="75">
        <f>ROUND(SUM(D281*E283),2)</f>
        <v>0</v>
      </c>
      <c r="G283" s="75"/>
      <c r="H283" s="76"/>
      <c r="I283" s="77"/>
      <c r="J283" s="78"/>
      <c r="K283" s="79"/>
      <c r="L283" s="79"/>
      <c r="M283" s="61" t="str">
        <f t="shared" si="5"/>
        <v/>
      </c>
      <c r="O283" s="80"/>
    </row>
    <row r="284">
      <c r="A284" s="53" t="str">
        <f>IF(B284="","",ROW()-192)</f>
        <v/>
      </c>
      <c r="B284" s="54"/>
      <c r="C284" s="53"/>
      <c r="D284" s="53"/>
      <c r="E284" s="55"/>
      <c r="F284" s="56">
        <f>ROUND(SUM(D284*E284),2)</f>
        <v>0</v>
      </c>
      <c r="G284" s="56"/>
      <c r="H284" s="57"/>
      <c r="I284" s="58"/>
      <c r="J284" s="59"/>
      <c r="K284" s="81" t="str">
        <f>IFERROR(ROUND(AVERAGE(E284:E286),2),"")</f>
        <v/>
      </c>
      <c r="L284" s="60" t="str">
        <f>IFERROR(ROUND(SUM(D284*K284),2),"")</f>
        <v/>
      </c>
      <c r="M284" s="61" t="str">
        <f t="shared" si="5"/>
        <v/>
      </c>
      <c r="O284" s="62" t="str">
        <f>IFERROR(VLOOKUP(C284,$X$2:$Y$78,2,0),"")</f>
        <v/>
      </c>
    </row>
    <row r="285">
      <c r="A285" s="63"/>
      <c r="B285" s="64"/>
      <c r="C285" s="63"/>
      <c r="D285" s="63"/>
      <c r="E285" s="65"/>
      <c r="F285" s="66">
        <f>ROUND(SUM(D284*E285),2)</f>
        <v>0</v>
      </c>
      <c r="G285" s="66"/>
      <c r="H285" s="67"/>
      <c r="I285" s="68"/>
      <c r="J285" s="69"/>
      <c r="K285" s="70"/>
      <c r="L285" s="70"/>
      <c r="M285" s="61" t="str">
        <f t="shared" si="5"/>
        <v/>
      </c>
      <c r="O285" s="71"/>
    </row>
    <row r="286" ht="15.75">
      <c r="A286" s="72"/>
      <c r="B286" s="73"/>
      <c r="C286" s="72"/>
      <c r="D286" s="72"/>
      <c r="E286" s="74"/>
      <c r="F286" s="75">
        <f>ROUND(SUM(D284*E286),2)</f>
        <v>0</v>
      </c>
      <c r="G286" s="75"/>
      <c r="H286" s="76"/>
      <c r="I286" s="77"/>
      <c r="J286" s="78"/>
      <c r="K286" s="79"/>
      <c r="L286" s="79"/>
      <c r="M286" s="61" t="str">
        <f t="shared" si="5"/>
        <v/>
      </c>
      <c r="O286" s="80"/>
    </row>
    <row r="287">
      <c r="A287" s="53" t="str">
        <f>IF(B287="","",ROW()-194)</f>
        <v/>
      </c>
      <c r="B287" s="54"/>
      <c r="C287" s="53"/>
      <c r="D287" s="82"/>
      <c r="E287" s="55"/>
      <c r="F287" s="56">
        <f>ROUND(SUM(D287*E287),2)</f>
        <v>0</v>
      </c>
      <c r="G287" s="56"/>
      <c r="H287" s="57"/>
      <c r="I287" s="58"/>
      <c r="J287" s="59"/>
      <c r="K287" s="81" t="str">
        <f>IFERROR(ROUND(AVERAGE(E287:E289),2),"")</f>
        <v/>
      </c>
      <c r="L287" s="60" t="str">
        <f>IFERROR(ROUND(SUM(D287*K287),2),"")</f>
        <v/>
      </c>
      <c r="M287" s="61" t="str">
        <f t="shared" si="5"/>
        <v/>
      </c>
      <c r="O287" s="62" t="str">
        <f>IFERROR(VLOOKUP(C287,$X$2:$Y$78,2,0),"")</f>
        <v/>
      </c>
    </row>
    <row r="288">
      <c r="A288" s="63"/>
      <c r="B288" s="64"/>
      <c r="C288" s="63"/>
      <c r="D288" s="63"/>
      <c r="E288" s="65"/>
      <c r="F288" s="66">
        <f>ROUND(SUM(D287*E288),2)</f>
        <v>0</v>
      </c>
      <c r="G288" s="66"/>
      <c r="H288" s="67"/>
      <c r="I288" s="68"/>
      <c r="J288" s="69"/>
      <c r="K288" s="70"/>
      <c r="L288" s="70"/>
      <c r="M288" s="61" t="str">
        <f t="shared" si="5"/>
        <v/>
      </c>
      <c r="O288" s="71"/>
    </row>
    <row r="289" ht="15.75">
      <c r="A289" s="72"/>
      <c r="B289" s="73"/>
      <c r="C289" s="72"/>
      <c r="D289" s="72"/>
      <c r="E289" s="74"/>
      <c r="F289" s="75">
        <f>ROUND(SUM(D287*E289),2)</f>
        <v>0</v>
      </c>
      <c r="G289" s="75"/>
      <c r="H289" s="76"/>
      <c r="I289" s="77"/>
      <c r="J289" s="78"/>
      <c r="K289" s="79"/>
      <c r="L289" s="79"/>
      <c r="M289" s="61" t="str">
        <f t="shared" si="5"/>
        <v/>
      </c>
      <c r="O289" s="80"/>
    </row>
    <row r="290">
      <c r="A290" s="53" t="str">
        <f>IF(B290="","",ROW()-194)</f>
        <v/>
      </c>
      <c r="B290" s="54"/>
      <c r="C290" s="53"/>
      <c r="D290" s="53"/>
      <c r="E290" s="55"/>
      <c r="F290" s="56">
        <f>ROUND(SUM(D290*E290),2)</f>
        <v>0</v>
      </c>
      <c r="G290" s="56"/>
      <c r="H290" s="57"/>
      <c r="I290" s="58"/>
      <c r="J290" s="59"/>
      <c r="K290" s="81" t="str">
        <f>IFERROR(ROUND(AVERAGE(E290:E292),2),"")</f>
        <v/>
      </c>
      <c r="L290" s="60" t="str">
        <f>IFERROR(ROUND(SUM(D290*K290),2),"")</f>
        <v/>
      </c>
      <c r="M290" s="61" t="str">
        <f t="shared" si="5"/>
        <v/>
      </c>
      <c r="O290" s="62" t="str">
        <f>IFERROR(VLOOKUP(C290,$X$2:$Y$78,2,0),"")</f>
        <v/>
      </c>
    </row>
    <row r="291">
      <c r="A291" s="63"/>
      <c r="B291" s="64"/>
      <c r="C291" s="63"/>
      <c r="D291" s="63"/>
      <c r="E291" s="65"/>
      <c r="F291" s="66">
        <f>ROUND(SUM(D290*E291),2)</f>
        <v>0</v>
      </c>
      <c r="G291" s="66"/>
      <c r="H291" s="67"/>
      <c r="I291" s="68"/>
      <c r="J291" s="69"/>
      <c r="K291" s="70"/>
      <c r="L291" s="70"/>
      <c r="M291" s="61" t="str">
        <f t="shared" si="5"/>
        <v/>
      </c>
      <c r="O291" s="71"/>
    </row>
    <row r="292" ht="15.75">
      <c r="A292" s="72"/>
      <c r="B292" s="73"/>
      <c r="C292" s="72"/>
      <c r="D292" s="72"/>
      <c r="E292" s="74"/>
      <c r="F292" s="75">
        <f>ROUND(SUM(D290*E292),2)</f>
        <v>0</v>
      </c>
      <c r="G292" s="75"/>
      <c r="H292" s="76"/>
      <c r="I292" s="77"/>
      <c r="J292" s="78"/>
      <c r="K292" s="79"/>
      <c r="L292" s="79"/>
      <c r="M292" s="61" t="str">
        <f t="shared" si="5"/>
        <v/>
      </c>
      <c r="O292" s="80"/>
    </row>
    <row r="293">
      <c r="A293" s="53" t="str">
        <f>IF(B293="","",ROW()-196)</f>
        <v/>
      </c>
      <c r="B293" s="54"/>
      <c r="C293" s="53"/>
      <c r="D293" s="82"/>
      <c r="E293" s="55"/>
      <c r="F293" s="56">
        <f>ROUND(SUM(D293*E293),2)</f>
        <v>0</v>
      </c>
      <c r="G293" s="56"/>
      <c r="H293" s="57"/>
      <c r="I293" s="58"/>
      <c r="J293" s="59"/>
      <c r="K293" s="81" t="str">
        <f>IFERROR(ROUND(AVERAGE(E293:E295),2),"")</f>
        <v/>
      </c>
      <c r="L293" s="60" t="str">
        <f>IFERROR(ROUND(SUM(D293*K293),2),"")</f>
        <v/>
      </c>
      <c r="M293" s="61" t="str">
        <f t="shared" si="5"/>
        <v/>
      </c>
      <c r="O293" s="62" t="str">
        <f>IFERROR(VLOOKUP(C293,$X$2:$Y$78,2,0),"")</f>
        <v/>
      </c>
    </row>
    <row r="294">
      <c r="A294" s="63"/>
      <c r="B294" s="64"/>
      <c r="C294" s="63"/>
      <c r="D294" s="63"/>
      <c r="E294" s="65"/>
      <c r="F294" s="66">
        <f>ROUND(SUM(D293*E294),2)</f>
        <v>0</v>
      </c>
      <c r="G294" s="66"/>
      <c r="H294" s="67"/>
      <c r="I294" s="68"/>
      <c r="J294" s="69"/>
      <c r="K294" s="70"/>
      <c r="L294" s="70"/>
      <c r="M294" s="61" t="str">
        <f t="shared" si="5"/>
        <v/>
      </c>
      <c r="O294" s="71"/>
    </row>
    <row r="295" ht="15.75">
      <c r="A295" s="72"/>
      <c r="B295" s="73"/>
      <c r="C295" s="72"/>
      <c r="D295" s="72"/>
      <c r="E295" s="74"/>
      <c r="F295" s="75">
        <f>ROUND(SUM(D293*E295),2)</f>
        <v>0</v>
      </c>
      <c r="G295" s="75"/>
      <c r="H295" s="76"/>
      <c r="I295" s="77"/>
      <c r="J295" s="78"/>
      <c r="K295" s="79"/>
      <c r="L295" s="79"/>
      <c r="M295" s="61" t="str">
        <f t="shared" si="5"/>
        <v/>
      </c>
      <c r="O295" s="80"/>
    </row>
    <row r="296">
      <c r="A296" s="53" t="str">
        <f>IF(B296="","",ROW()-198)</f>
        <v/>
      </c>
      <c r="B296" s="54"/>
      <c r="C296" s="53"/>
      <c r="D296" s="53"/>
      <c r="E296" s="55"/>
      <c r="F296" s="56">
        <f>ROUND(SUM(D296*E296),2)</f>
        <v>0</v>
      </c>
      <c r="G296" s="56"/>
      <c r="H296" s="57"/>
      <c r="I296" s="58"/>
      <c r="J296" s="59"/>
      <c r="K296" s="81" t="str">
        <f>IFERROR(ROUND(AVERAGE(E296:E298),2),"")</f>
        <v/>
      </c>
      <c r="L296" s="60" t="str">
        <f>IFERROR(ROUND(SUM(D296*K296),2),"")</f>
        <v/>
      </c>
      <c r="M296" s="61" t="str">
        <f t="shared" si="5"/>
        <v/>
      </c>
      <c r="O296" s="62" t="str">
        <f>IFERROR(VLOOKUP(C296,$X$2:$Y$78,2,0),"")</f>
        <v/>
      </c>
    </row>
    <row r="297">
      <c r="A297" s="63"/>
      <c r="B297" s="64"/>
      <c r="C297" s="63"/>
      <c r="D297" s="63"/>
      <c r="E297" s="65"/>
      <c r="F297" s="66">
        <f>ROUND(SUM(D296*E297),2)</f>
        <v>0</v>
      </c>
      <c r="G297" s="66"/>
      <c r="H297" s="67"/>
      <c r="I297" s="68"/>
      <c r="J297" s="69"/>
      <c r="K297" s="70"/>
      <c r="L297" s="70"/>
      <c r="M297" s="61" t="str">
        <f t="shared" si="5"/>
        <v/>
      </c>
      <c r="O297" s="71"/>
    </row>
    <row r="298" ht="15.75">
      <c r="A298" s="72"/>
      <c r="B298" s="73"/>
      <c r="C298" s="72"/>
      <c r="D298" s="72"/>
      <c r="E298" s="74"/>
      <c r="F298" s="75">
        <f>ROUND(SUM(D296*E298),2)</f>
        <v>0</v>
      </c>
      <c r="G298" s="75"/>
      <c r="H298" s="76"/>
      <c r="I298" s="77"/>
      <c r="J298" s="78"/>
      <c r="K298" s="79"/>
      <c r="L298" s="79"/>
      <c r="M298" s="61" t="str">
        <f t="shared" si="5"/>
        <v/>
      </c>
      <c r="O298" s="80"/>
    </row>
    <row r="299">
      <c r="A299" s="53" t="str">
        <f>IF(B299="","",ROW()-200)</f>
        <v/>
      </c>
      <c r="B299" s="54"/>
      <c r="C299" s="53"/>
      <c r="D299" s="82"/>
      <c r="E299" s="55"/>
      <c r="F299" s="56">
        <f>ROUND(SUM(D299*E299),2)</f>
        <v>0</v>
      </c>
      <c r="G299" s="56"/>
      <c r="H299" s="57"/>
      <c r="I299" s="58"/>
      <c r="J299" s="59"/>
      <c r="K299" s="81" t="str">
        <f>IFERROR(ROUND(AVERAGE(E299:E301),2),"")</f>
        <v/>
      </c>
      <c r="L299" s="60" t="str">
        <f>IFERROR(ROUND(SUM(D299*K299),2),"")</f>
        <v/>
      </c>
      <c r="M299" s="61" t="str">
        <f t="shared" si="5"/>
        <v/>
      </c>
      <c r="O299" s="62" t="str">
        <f>IFERROR(VLOOKUP(C299,$X$2:$Y$78,2,0),"")</f>
        <v/>
      </c>
    </row>
    <row r="300">
      <c r="A300" s="63"/>
      <c r="B300" s="64"/>
      <c r="C300" s="63"/>
      <c r="D300" s="63"/>
      <c r="E300" s="65"/>
      <c r="F300" s="66">
        <f>ROUND(SUM(D299*E300),2)</f>
        <v>0</v>
      </c>
      <c r="G300" s="66"/>
      <c r="H300" s="67"/>
      <c r="I300" s="68"/>
      <c r="J300" s="69"/>
      <c r="K300" s="70"/>
      <c r="L300" s="70"/>
      <c r="M300" s="61" t="str">
        <f t="shared" si="5"/>
        <v/>
      </c>
      <c r="O300" s="71"/>
    </row>
    <row r="301" ht="15.75">
      <c r="A301" s="72"/>
      <c r="B301" s="73"/>
      <c r="C301" s="72"/>
      <c r="D301" s="72"/>
      <c r="E301" s="74"/>
      <c r="F301" s="75">
        <f>ROUND(SUM(D299*E301),2)</f>
        <v>0</v>
      </c>
      <c r="G301" s="75"/>
      <c r="H301" s="76"/>
      <c r="I301" s="77"/>
      <c r="J301" s="78"/>
      <c r="K301" s="79"/>
      <c r="L301" s="79"/>
      <c r="M301" s="61" t="str">
        <f t="shared" si="5"/>
        <v/>
      </c>
      <c r="O301" s="80"/>
    </row>
    <row r="302">
      <c r="A302" s="53" t="str">
        <f>IF(B302="","",ROW()-202)</f>
        <v/>
      </c>
      <c r="B302" s="54"/>
      <c r="C302" s="53"/>
      <c r="D302" s="53"/>
      <c r="E302" s="55"/>
      <c r="F302" s="56">
        <f>ROUND(SUM(D302*E302),2)</f>
        <v>0</v>
      </c>
      <c r="G302" s="56"/>
      <c r="H302" s="57"/>
      <c r="I302" s="58"/>
      <c r="J302" s="59"/>
      <c r="K302" s="81" t="str">
        <f>IFERROR(ROUND(AVERAGE(E302:E304),2),"")</f>
        <v/>
      </c>
      <c r="L302" s="60" t="str">
        <f>IFERROR(ROUND(SUM(D302*K302),2),"")</f>
        <v/>
      </c>
      <c r="M302" s="61" t="str">
        <f t="shared" si="5"/>
        <v/>
      </c>
      <c r="O302" s="62" t="str">
        <f>IFERROR(VLOOKUP(C302,$X$2:$Y$78,2,0),"")</f>
        <v/>
      </c>
    </row>
    <row r="303">
      <c r="A303" s="63"/>
      <c r="B303" s="64"/>
      <c r="C303" s="63"/>
      <c r="D303" s="63"/>
      <c r="E303" s="65"/>
      <c r="F303" s="66">
        <f>ROUND(SUM(D302*E303),2)</f>
        <v>0</v>
      </c>
      <c r="G303" s="66"/>
      <c r="H303" s="67"/>
      <c r="I303" s="68"/>
      <c r="J303" s="69"/>
      <c r="K303" s="70"/>
      <c r="L303" s="70"/>
      <c r="M303" s="61" t="str">
        <f t="shared" si="5"/>
        <v/>
      </c>
      <c r="O303" s="71"/>
    </row>
    <row r="304" ht="15.75">
      <c r="A304" s="72"/>
      <c r="B304" s="73"/>
      <c r="C304" s="72"/>
      <c r="D304" s="72"/>
      <c r="E304" s="74"/>
      <c r="F304" s="75">
        <f>ROUND(SUM(D302*E304),2)</f>
        <v>0</v>
      </c>
      <c r="G304" s="75"/>
      <c r="H304" s="76"/>
      <c r="I304" s="77"/>
      <c r="J304" s="78"/>
      <c r="K304" s="79"/>
      <c r="L304" s="79"/>
      <c r="M304" s="61" t="str">
        <f t="shared" si="5"/>
        <v/>
      </c>
      <c r="O304" s="80"/>
    </row>
    <row r="305">
      <c r="A305" s="53" t="str">
        <f>IF(B305="","",ROW()-204)</f>
        <v/>
      </c>
      <c r="B305" s="54"/>
      <c r="C305" s="53"/>
      <c r="D305" s="82"/>
      <c r="E305" s="55"/>
      <c r="F305" s="56">
        <f>ROUND(SUM(D305*E305),2)</f>
        <v>0</v>
      </c>
      <c r="G305" s="56"/>
      <c r="H305" s="57"/>
      <c r="I305" s="58"/>
      <c r="J305" s="59"/>
      <c r="K305" s="81" t="str">
        <f>IFERROR(ROUND(AVERAGE(E305:E307),2),"")</f>
        <v/>
      </c>
      <c r="L305" s="60" t="str">
        <f>IFERROR(ROUND(SUM(D305*K305),2),"")</f>
        <v/>
      </c>
      <c r="M305" s="61" t="str">
        <f t="shared" si="5"/>
        <v/>
      </c>
      <c r="O305" s="62" t="str">
        <f>IFERROR(VLOOKUP(C305,$X$2:$Y$78,2,0),"")</f>
        <v/>
      </c>
    </row>
    <row r="306">
      <c r="A306" s="63"/>
      <c r="B306" s="64"/>
      <c r="C306" s="63"/>
      <c r="D306" s="63"/>
      <c r="E306" s="65"/>
      <c r="F306" s="66">
        <f>ROUND(SUM(D305*E306),2)</f>
        <v>0</v>
      </c>
      <c r="G306" s="66"/>
      <c r="H306" s="67"/>
      <c r="I306" s="68"/>
      <c r="J306" s="69"/>
      <c r="K306" s="70"/>
      <c r="L306" s="70"/>
      <c r="M306" s="61" t="str">
        <f t="shared" si="5"/>
        <v/>
      </c>
      <c r="O306" s="71"/>
    </row>
    <row r="307" ht="15.75">
      <c r="A307" s="72"/>
      <c r="B307" s="73"/>
      <c r="C307" s="72"/>
      <c r="D307" s="72"/>
      <c r="E307" s="74"/>
      <c r="F307" s="75">
        <f>ROUND(SUM(D305*E307),2)</f>
        <v>0</v>
      </c>
      <c r="G307" s="75"/>
      <c r="H307" s="76"/>
      <c r="I307" s="77"/>
      <c r="J307" s="78"/>
      <c r="K307" s="79"/>
      <c r="L307" s="79"/>
      <c r="M307" s="61" t="str">
        <f t="shared" si="5"/>
        <v/>
      </c>
      <c r="O307" s="80"/>
    </row>
    <row r="308">
      <c r="A308" s="53" t="str">
        <f>IF(B308="","",ROW()-206)</f>
        <v/>
      </c>
      <c r="B308" s="54"/>
      <c r="C308" s="53"/>
      <c r="D308" s="53"/>
      <c r="E308" s="55"/>
      <c r="F308" s="56">
        <f>ROUND(SUM(D308*E308),2)</f>
        <v>0</v>
      </c>
      <c r="G308" s="56"/>
      <c r="H308" s="57"/>
      <c r="I308" s="58"/>
      <c r="J308" s="59"/>
      <c r="K308" s="81" t="str">
        <f>IFERROR(ROUND(AVERAGE(E308:E310),2),"")</f>
        <v/>
      </c>
      <c r="L308" s="60" t="str">
        <f>IFERROR(ROUND(SUM(D308*K308),2),"")</f>
        <v/>
      </c>
      <c r="M308" s="61" t="str">
        <f t="shared" si="5"/>
        <v/>
      </c>
      <c r="O308" s="62" t="str">
        <f>IFERROR(VLOOKUP(C308,$X$2:$Y$78,2,0),"")</f>
        <v/>
      </c>
    </row>
    <row r="309">
      <c r="A309" s="63"/>
      <c r="B309" s="64"/>
      <c r="C309" s="63"/>
      <c r="D309" s="63"/>
      <c r="E309" s="65"/>
      <c r="F309" s="66">
        <f>ROUND(SUM(D308*E309),2)</f>
        <v>0</v>
      </c>
      <c r="G309" s="66"/>
      <c r="H309" s="67"/>
      <c r="I309" s="68"/>
      <c r="J309" s="69"/>
      <c r="K309" s="70"/>
      <c r="L309" s="70"/>
      <c r="M309" s="61" t="str">
        <f t="shared" si="5"/>
        <v/>
      </c>
      <c r="O309" s="71"/>
    </row>
    <row r="310" ht="15.75">
      <c r="A310" s="72"/>
      <c r="B310" s="73"/>
      <c r="C310" s="72"/>
      <c r="D310" s="72"/>
      <c r="E310" s="74"/>
      <c r="F310" s="75">
        <f>ROUND(SUM(D308*E310),2)</f>
        <v>0</v>
      </c>
      <c r="G310" s="75"/>
      <c r="H310" s="76"/>
      <c r="I310" s="77"/>
      <c r="J310" s="78"/>
      <c r="K310" s="79"/>
      <c r="L310" s="79"/>
      <c r="M310" s="61" t="str">
        <f t="shared" si="5"/>
        <v/>
      </c>
      <c r="O310" s="80"/>
    </row>
    <row r="311">
      <c r="A311" s="53" t="str">
        <f>IF(B311="","",ROW()-208)</f>
        <v/>
      </c>
      <c r="B311" s="54"/>
      <c r="C311" s="53"/>
      <c r="D311" s="82"/>
      <c r="E311" s="55"/>
      <c r="F311" s="56">
        <f>ROUND(SUM(D311*E311),2)</f>
        <v>0</v>
      </c>
      <c r="G311" s="56"/>
      <c r="H311" s="57"/>
      <c r="I311" s="58"/>
      <c r="J311" s="59"/>
      <c r="K311" s="81" t="str">
        <f>IFERROR(ROUND(AVERAGE(E311:E313),2),"")</f>
        <v/>
      </c>
      <c r="L311" s="60" t="str">
        <f>IFERROR(ROUND(SUM(D311*K311),2),"")</f>
        <v/>
      </c>
      <c r="M311" s="61" t="str">
        <f t="shared" si="5"/>
        <v/>
      </c>
      <c r="O311" s="62" t="str">
        <f>IFERROR(VLOOKUP(C311,$X$2:$Y$78,2,0),"")</f>
        <v/>
      </c>
    </row>
    <row r="312">
      <c r="A312" s="63"/>
      <c r="B312" s="64"/>
      <c r="C312" s="63"/>
      <c r="D312" s="63"/>
      <c r="E312" s="65"/>
      <c r="F312" s="66">
        <f>ROUND(SUM(D311*E312),2)</f>
        <v>0</v>
      </c>
      <c r="G312" s="66"/>
      <c r="H312" s="67"/>
      <c r="I312" s="68"/>
      <c r="J312" s="69"/>
      <c r="K312" s="70"/>
      <c r="L312" s="70"/>
      <c r="M312" s="61" t="str">
        <f t="shared" si="5"/>
        <v/>
      </c>
      <c r="O312" s="71"/>
    </row>
    <row r="313" ht="15.75">
      <c r="A313" s="72"/>
      <c r="B313" s="73"/>
      <c r="C313" s="72"/>
      <c r="D313" s="72"/>
      <c r="E313" s="74"/>
      <c r="F313" s="75">
        <f>ROUND(SUM(D311*E313),2)</f>
        <v>0</v>
      </c>
      <c r="G313" s="75"/>
      <c r="H313" s="76"/>
      <c r="I313" s="77"/>
      <c r="J313" s="78"/>
      <c r="K313" s="79"/>
      <c r="L313" s="79"/>
      <c r="M313" s="61" t="str">
        <f t="shared" si="5"/>
        <v/>
      </c>
      <c r="O313" s="80"/>
    </row>
    <row r="314">
      <c r="A314" s="53" t="str">
        <f>IF(B314="","",ROW()-210)</f>
        <v/>
      </c>
      <c r="B314" s="54"/>
      <c r="C314" s="53"/>
      <c r="D314" s="53"/>
      <c r="E314" s="55"/>
      <c r="F314" s="56">
        <f>ROUND(SUM(D314*E314),2)</f>
        <v>0</v>
      </c>
      <c r="G314" s="56"/>
      <c r="H314" s="57"/>
      <c r="I314" s="58"/>
      <c r="J314" s="59"/>
      <c r="K314" s="81" t="str">
        <f>IFERROR(ROUND(AVERAGE(E314:E316),2),"")</f>
        <v/>
      </c>
      <c r="L314" s="60" t="str">
        <f>IFERROR(ROUND(SUM(D314*K314),2),"")</f>
        <v/>
      </c>
      <c r="M314" s="61" t="str">
        <f t="shared" si="5"/>
        <v/>
      </c>
      <c r="O314" s="62" t="str">
        <f>IFERROR(VLOOKUP(C314,$X$2:$Y$78,2,0),"")</f>
        <v/>
      </c>
    </row>
    <row r="315">
      <c r="A315" s="63"/>
      <c r="B315" s="64"/>
      <c r="C315" s="63"/>
      <c r="D315" s="63"/>
      <c r="E315" s="65"/>
      <c r="F315" s="66">
        <f>ROUND(SUM(D314*E315),2)</f>
        <v>0</v>
      </c>
      <c r="G315" s="66"/>
      <c r="H315" s="67"/>
      <c r="I315" s="68"/>
      <c r="J315" s="69"/>
      <c r="K315" s="70"/>
      <c r="L315" s="70"/>
      <c r="M315" s="61" t="str">
        <f t="shared" si="5"/>
        <v/>
      </c>
      <c r="O315" s="71"/>
    </row>
    <row r="316" ht="15.75">
      <c r="A316" s="72"/>
      <c r="B316" s="73"/>
      <c r="C316" s="72"/>
      <c r="D316" s="72"/>
      <c r="E316" s="74"/>
      <c r="F316" s="75">
        <f>ROUND(SUM(D314*E316),2)</f>
        <v>0</v>
      </c>
      <c r="G316" s="75"/>
      <c r="H316" s="76"/>
      <c r="I316" s="77"/>
      <c r="J316" s="78"/>
      <c r="K316" s="79"/>
      <c r="L316" s="79"/>
      <c r="M316" s="61" t="str">
        <f t="shared" si="5"/>
        <v/>
      </c>
      <c r="O316" s="80"/>
    </row>
    <row r="317">
      <c r="A317" s="53" t="str">
        <f>IF(B317="","",ROW()-212)</f>
        <v/>
      </c>
      <c r="B317" s="54"/>
      <c r="C317" s="53"/>
      <c r="D317" s="82"/>
      <c r="E317" s="55"/>
      <c r="F317" s="56">
        <f>ROUND(SUM(D317*E317),2)</f>
        <v>0</v>
      </c>
      <c r="G317" s="56"/>
      <c r="H317" s="57"/>
      <c r="I317" s="58"/>
      <c r="J317" s="59"/>
      <c r="K317" s="81" t="str">
        <f>IFERROR(ROUND(AVERAGE(E317:E319),2),"")</f>
        <v/>
      </c>
      <c r="L317" s="60" t="str">
        <f>IFERROR(ROUND(SUM(D317*K317),2),"")</f>
        <v/>
      </c>
      <c r="M317" s="61" t="str">
        <f t="shared" si="5"/>
        <v/>
      </c>
      <c r="O317" s="62" t="str">
        <f>IFERROR(VLOOKUP(C317,$X$2:$Y$78,2,0),"")</f>
        <v/>
      </c>
    </row>
    <row r="318">
      <c r="A318" s="63"/>
      <c r="B318" s="64"/>
      <c r="C318" s="63"/>
      <c r="D318" s="63"/>
      <c r="E318" s="65"/>
      <c r="F318" s="66">
        <f>ROUND(SUM(D317*E318),2)</f>
        <v>0</v>
      </c>
      <c r="G318" s="66"/>
      <c r="H318" s="67"/>
      <c r="I318" s="68"/>
      <c r="J318" s="69"/>
      <c r="K318" s="70"/>
      <c r="L318" s="70"/>
      <c r="M318" s="61" t="str">
        <f t="shared" si="5"/>
        <v/>
      </c>
      <c r="O318" s="71"/>
    </row>
    <row r="319" ht="15.75">
      <c r="A319" s="72"/>
      <c r="B319" s="73"/>
      <c r="C319" s="72"/>
      <c r="D319" s="72"/>
      <c r="E319" s="74"/>
      <c r="F319" s="75">
        <f>ROUND(SUM(D317*E319),2)</f>
        <v>0</v>
      </c>
      <c r="G319" s="75"/>
      <c r="H319" s="76"/>
      <c r="I319" s="77"/>
      <c r="J319" s="78"/>
      <c r="K319" s="79"/>
      <c r="L319" s="79"/>
      <c r="M319" s="61" t="str">
        <f t="shared" si="5"/>
        <v/>
      </c>
      <c r="O319" s="80"/>
    </row>
    <row r="320">
      <c r="A320" s="53" t="str">
        <f>IF(B320="","",ROW()-214)</f>
        <v/>
      </c>
      <c r="B320" s="54"/>
      <c r="C320" s="53"/>
      <c r="D320" s="53"/>
      <c r="E320" s="55"/>
      <c r="F320" s="56">
        <f>ROUND(SUM(D320*E320),2)</f>
        <v>0</v>
      </c>
      <c r="G320" s="56"/>
      <c r="H320" s="57"/>
      <c r="I320" s="58"/>
      <c r="J320" s="59"/>
      <c r="K320" s="81" t="str">
        <f>IFERROR(ROUND(AVERAGE(E320:E322),2),"")</f>
        <v/>
      </c>
      <c r="L320" s="60" t="str">
        <f>IFERROR(ROUND(SUM(D320*K320),2),"")</f>
        <v/>
      </c>
      <c r="M320" s="61" t="str">
        <f t="shared" si="5"/>
        <v/>
      </c>
      <c r="O320" s="62" t="str">
        <f>IFERROR(VLOOKUP(C320,$X$2:$Y$78,2,0),"")</f>
        <v/>
      </c>
    </row>
    <row r="321">
      <c r="A321" s="63"/>
      <c r="B321" s="64"/>
      <c r="C321" s="63"/>
      <c r="D321" s="63"/>
      <c r="E321" s="65"/>
      <c r="F321" s="66">
        <f>ROUND(SUM(D320*E321),2)</f>
        <v>0</v>
      </c>
      <c r="G321" s="66"/>
      <c r="H321" s="67"/>
      <c r="I321" s="68"/>
      <c r="J321" s="69"/>
      <c r="K321" s="70"/>
      <c r="L321" s="70"/>
      <c r="M321" s="61" t="str">
        <f t="shared" si="5"/>
        <v/>
      </c>
      <c r="O321" s="71"/>
    </row>
    <row r="322" ht="15.75">
      <c r="A322" s="72"/>
      <c r="B322" s="73"/>
      <c r="C322" s="72"/>
      <c r="D322" s="72"/>
      <c r="E322" s="74"/>
      <c r="F322" s="75">
        <f>ROUND(SUM(D320*E322),2)</f>
        <v>0</v>
      </c>
      <c r="G322" s="75"/>
      <c r="H322" s="76"/>
      <c r="I322" s="77"/>
      <c r="J322" s="78"/>
      <c r="K322" s="79"/>
      <c r="L322" s="79"/>
      <c r="M322" s="61" t="str">
        <f t="shared" si="5"/>
        <v/>
      </c>
      <c r="O322" s="80"/>
    </row>
    <row r="323">
      <c r="A323" s="53" t="str">
        <f>IF(B323="","",ROW()-216)</f>
        <v/>
      </c>
      <c r="B323" s="54"/>
      <c r="C323" s="53"/>
      <c r="D323" s="82"/>
      <c r="E323" s="55"/>
      <c r="F323" s="56">
        <f>ROUND(SUM(D323*E323),2)</f>
        <v>0</v>
      </c>
      <c r="G323" s="56"/>
      <c r="H323" s="57"/>
      <c r="I323" s="58"/>
      <c r="J323" s="59"/>
      <c r="K323" s="81" t="str">
        <f>IFERROR(ROUND(AVERAGE(E323:E325),2),"")</f>
        <v/>
      </c>
      <c r="L323" s="60" t="str">
        <f>IFERROR(ROUND(SUM(D323*K323),2),"")</f>
        <v/>
      </c>
      <c r="M323" s="61" t="str">
        <f t="shared" si="5"/>
        <v/>
      </c>
      <c r="O323" s="62" t="str">
        <f>IFERROR(VLOOKUP(C323,$X$2:$Y$78,2,0),"")</f>
        <v/>
      </c>
    </row>
    <row r="324">
      <c r="A324" s="63"/>
      <c r="B324" s="64"/>
      <c r="C324" s="63"/>
      <c r="D324" s="63"/>
      <c r="E324" s="65"/>
      <c r="F324" s="66">
        <f>ROUND(SUM(D323*E324),2)</f>
        <v>0</v>
      </c>
      <c r="G324" s="66"/>
      <c r="H324" s="67"/>
      <c r="I324" s="68"/>
      <c r="J324" s="69"/>
      <c r="K324" s="70"/>
      <c r="L324" s="70"/>
      <c r="M324" s="61" t="str">
        <f t="shared" si="5"/>
        <v/>
      </c>
      <c r="O324" s="71"/>
    </row>
    <row r="325" ht="15.75">
      <c r="A325" s="72"/>
      <c r="B325" s="73"/>
      <c r="C325" s="72"/>
      <c r="D325" s="72"/>
      <c r="E325" s="74"/>
      <c r="F325" s="75">
        <f>ROUND(SUM(D323*E325),2)</f>
        <v>0</v>
      </c>
      <c r="G325" s="75"/>
      <c r="H325" s="76"/>
      <c r="I325" s="77"/>
      <c r="J325" s="78"/>
      <c r="K325" s="79"/>
      <c r="L325" s="79"/>
      <c r="M325" s="61" t="str">
        <f t="shared" si="5"/>
        <v/>
      </c>
      <c r="O325" s="80"/>
    </row>
    <row r="326">
      <c r="A326" s="53" t="str">
        <f>IF(B326="","",ROW()-218)</f>
        <v/>
      </c>
      <c r="B326" s="54"/>
      <c r="C326" s="53"/>
      <c r="D326" s="53"/>
      <c r="E326" s="55"/>
      <c r="F326" s="56">
        <f>ROUND(SUM(D326*E326),2)</f>
        <v>0</v>
      </c>
      <c r="G326" s="56"/>
      <c r="H326" s="57"/>
      <c r="I326" s="58"/>
      <c r="J326" s="59"/>
      <c r="K326" s="81" t="str">
        <f>IFERROR(ROUND(AVERAGE(E326:E328),2),"")</f>
        <v/>
      </c>
      <c r="L326" s="60" t="str">
        <f>IFERROR(ROUND(SUM(D326*K326),2),"")</f>
        <v/>
      </c>
      <c r="M326" s="61" t="str">
        <f t="shared" si="5"/>
        <v/>
      </c>
      <c r="O326" s="62" t="str">
        <f>IFERROR(VLOOKUP(C326,$X$2:$Y$78,2,0),"")</f>
        <v/>
      </c>
    </row>
    <row r="327">
      <c r="A327" s="63"/>
      <c r="B327" s="64"/>
      <c r="C327" s="63"/>
      <c r="D327" s="63"/>
      <c r="E327" s="65"/>
      <c r="F327" s="66">
        <f>ROUND(SUM(D326*E327),2)</f>
        <v>0</v>
      </c>
      <c r="G327" s="66"/>
      <c r="H327" s="67"/>
      <c r="I327" s="68"/>
      <c r="J327" s="69"/>
      <c r="K327" s="70"/>
      <c r="L327" s="70"/>
      <c r="M327" s="61" t="str">
        <f t="shared" si="5"/>
        <v/>
      </c>
      <c r="O327" s="71"/>
    </row>
    <row r="328" ht="15.75">
      <c r="A328" s="72"/>
      <c r="B328" s="73"/>
      <c r="C328" s="72"/>
      <c r="D328" s="72"/>
      <c r="E328" s="74"/>
      <c r="F328" s="75">
        <f>ROUND(SUM(D326*E328),2)</f>
        <v>0</v>
      </c>
      <c r="G328" s="75"/>
      <c r="H328" s="76"/>
      <c r="I328" s="77"/>
      <c r="J328" s="78"/>
      <c r="K328" s="79"/>
      <c r="L328" s="79"/>
      <c r="M328" s="61" t="str">
        <f t="shared" si="5"/>
        <v/>
      </c>
      <c r="O328" s="80"/>
    </row>
    <row r="329">
      <c r="A329" s="53" t="str">
        <f>IF(B329="","",ROW()-220)</f>
        <v/>
      </c>
      <c r="B329" s="54"/>
      <c r="C329" s="53"/>
      <c r="D329" s="82"/>
      <c r="E329" s="55"/>
      <c r="F329" s="56">
        <f>ROUND(SUM(D329*E329),2)</f>
        <v>0</v>
      </c>
      <c r="G329" s="56"/>
      <c r="H329" s="57"/>
      <c r="I329" s="58"/>
      <c r="J329" s="59"/>
      <c r="K329" s="81" t="str">
        <f>IFERROR(ROUND(AVERAGE(E329:E331),2),"")</f>
        <v/>
      </c>
      <c r="L329" s="60" t="str">
        <f>IFERROR(ROUND(SUM(D329*K329),2),"")</f>
        <v/>
      </c>
      <c r="M329" s="61" t="str">
        <f t="shared" si="5"/>
        <v/>
      </c>
      <c r="O329" s="62" t="str">
        <f>IFERROR(VLOOKUP(C329,$X$2:$Y$78,2,0),"")</f>
        <v/>
      </c>
    </row>
    <row r="330">
      <c r="A330" s="63"/>
      <c r="B330" s="64"/>
      <c r="C330" s="63"/>
      <c r="D330" s="63"/>
      <c r="E330" s="65"/>
      <c r="F330" s="66">
        <f>ROUND(SUM(D329*E330),2)</f>
        <v>0</v>
      </c>
      <c r="G330" s="66"/>
      <c r="H330" s="67"/>
      <c r="I330" s="68"/>
      <c r="J330" s="69"/>
      <c r="K330" s="70"/>
      <c r="L330" s="70"/>
      <c r="M330" s="61" t="str">
        <f t="shared" si="5"/>
        <v/>
      </c>
      <c r="O330" s="71"/>
    </row>
    <row r="331" ht="15.75">
      <c r="A331" s="72"/>
      <c r="B331" s="73"/>
      <c r="C331" s="72"/>
      <c r="D331" s="72"/>
      <c r="E331" s="74"/>
      <c r="F331" s="75">
        <f>ROUND(SUM(D329*E331),2)</f>
        <v>0</v>
      </c>
      <c r="G331" s="75"/>
      <c r="H331" s="76"/>
      <c r="I331" s="77"/>
      <c r="J331" s="78"/>
      <c r="K331" s="79"/>
      <c r="L331" s="79"/>
      <c r="M331" s="61" t="str">
        <f t="shared" si="5"/>
        <v/>
      </c>
      <c r="O331" s="80"/>
    </row>
    <row r="332">
      <c r="A332" s="53" t="str">
        <f>IF(B332="","",ROW()-222)</f>
        <v/>
      </c>
      <c r="B332" s="54"/>
      <c r="C332" s="53"/>
      <c r="D332" s="53"/>
      <c r="E332" s="55"/>
      <c r="F332" s="56">
        <f>ROUND(SUM(D332*E332),2)</f>
        <v>0</v>
      </c>
      <c r="G332" s="56"/>
      <c r="H332" s="57"/>
      <c r="I332" s="58"/>
      <c r="J332" s="59"/>
      <c r="K332" s="81" t="str">
        <f>IFERROR(ROUND(AVERAGE(E332:E334),2),"")</f>
        <v/>
      </c>
      <c r="L332" s="60" t="str">
        <f>IFERROR(ROUND(SUM(D332*K332),2),"")</f>
        <v/>
      </c>
      <c r="M332" s="61" t="str">
        <f t="shared" ref="M332:M395" si="6">IF(E332="","","filtrar")</f>
        <v/>
      </c>
      <c r="O332" s="62" t="str">
        <f>IFERROR(VLOOKUP(C332,$X$2:$Y$78,2,0),"")</f>
        <v/>
      </c>
    </row>
    <row r="333">
      <c r="A333" s="63"/>
      <c r="B333" s="64"/>
      <c r="C333" s="63"/>
      <c r="D333" s="63"/>
      <c r="E333" s="65"/>
      <c r="F333" s="66">
        <f>ROUND(SUM(D332*E333),2)</f>
        <v>0</v>
      </c>
      <c r="G333" s="66"/>
      <c r="H333" s="67"/>
      <c r="I333" s="68"/>
      <c r="J333" s="69"/>
      <c r="K333" s="70"/>
      <c r="L333" s="70"/>
      <c r="M333" s="61" t="str">
        <f t="shared" si="6"/>
        <v/>
      </c>
      <c r="O333" s="71"/>
    </row>
    <row r="334" ht="15.75">
      <c r="A334" s="72"/>
      <c r="B334" s="73"/>
      <c r="C334" s="72"/>
      <c r="D334" s="72"/>
      <c r="E334" s="74"/>
      <c r="F334" s="75">
        <f>ROUND(SUM(D332*E334),2)</f>
        <v>0</v>
      </c>
      <c r="G334" s="75"/>
      <c r="H334" s="76"/>
      <c r="I334" s="77"/>
      <c r="J334" s="78"/>
      <c r="K334" s="79"/>
      <c r="L334" s="79"/>
      <c r="M334" s="61" t="str">
        <f t="shared" si="6"/>
        <v/>
      </c>
      <c r="O334" s="80"/>
    </row>
    <row r="335">
      <c r="A335" s="53" t="str">
        <f>IF(B335="","",ROW()-224)</f>
        <v/>
      </c>
      <c r="B335" s="54"/>
      <c r="C335" s="53"/>
      <c r="D335" s="82"/>
      <c r="E335" s="55"/>
      <c r="F335" s="56">
        <f>ROUND(SUM(D335*E335),2)</f>
        <v>0</v>
      </c>
      <c r="G335" s="56"/>
      <c r="H335" s="57"/>
      <c r="I335" s="58"/>
      <c r="J335" s="59"/>
      <c r="K335" s="81" t="str">
        <f>IFERROR(ROUND(AVERAGE(E335:E337),2),"")</f>
        <v/>
      </c>
      <c r="L335" s="60" t="str">
        <f>IFERROR(ROUND(SUM(D335*K335),2),"")</f>
        <v/>
      </c>
      <c r="M335" s="61" t="str">
        <f t="shared" si="6"/>
        <v/>
      </c>
      <c r="O335" s="62" t="str">
        <f>IFERROR(VLOOKUP(C335,$X$2:$Y$78,2,0),"")</f>
        <v/>
      </c>
    </row>
    <row r="336">
      <c r="A336" s="63"/>
      <c r="B336" s="64"/>
      <c r="C336" s="63"/>
      <c r="D336" s="63"/>
      <c r="E336" s="65"/>
      <c r="F336" s="66">
        <f>ROUND(SUM(D335*E336),2)</f>
        <v>0</v>
      </c>
      <c r="G336" s="66"/>
      <c r="H336" s="67"/>
      <c r="I336" s="68"/>
      <c r="J336" s="69"/>
      <c r="K336" s="70"/>
      <c r="L336" s="70"/>
      <c r="M336" s="61" t="str">
        <f t="shared" si="6"/>
        <v/>
      </c>
      <c r="O336" s="71"/>
    </row>
    <row r="337" ht="15.75">
      <c r="A337" s="72"/>
      <c r="B337" s="73"/>
      <c r="C337" s="72"/>
      <c r="D337" s="72"/>
      <c r="E337" s="74"/>
      <c r="F337" s="75">
        <f>ROUND(SUM(D335*E337),2)</f>
        <v>0</v>
      </c>
      <c r="G337" s="75"/>
      <c r="H337" s="76"/>
      <c r="I337" s="77"/>
      <c r="J337" s="78"/>
      <c r="K337" s="79"/>
      <c r="L337" s="79"/>
      <c r="M337" s="61" t="str">
        <f t="shared" si="6"/>
        <v/>
      </c>
      <c r="O337" s="80"/>
    </row>
    <row r="338">
      <c r="A338" s="53" t="str">
        <f>IF(B338="","",ROW()-226)</f>
        <v/>
      </c>
      <c r="B338" s="54"/>
      <c r="C338" s="53"/>
      <c r="D338" s="53"/>
      <c r="E338" s="55"/>
      <c r="F338" s="56">
        <f>ROUND(SUM(D338*E338),2)</f>
        <v>0</v>
      </c>
      <c r="G338" s="56"/>
      <c r="H338" s="57"/>
      <c r="I338" s="58"/>
      <c r="J338" s="59"/>
      <c r="K338" s="81" t="str">
        <f>IFERROR(ROUND(AVERAGE(E338:E340),2),"")</f>
        <v/>
      </c>
      <c r="L338" s="60" t="str">
        <f>IFERROR(ROUND(SUM(D338*K338),2),"")</f>
        <v/>
      </c>
      <c r="M338" s="61" t="str">
        <f t="shared" si="6"/>
        <v/>
      </c>
      <c r="O338" s="62" t="str">
        <f>IFERROR(VLOOKUP(C338,$X$2:$Y$78,2,0),"")</f>
        <v/>
      </c>
    </row>
    <row r="339">
      <c r="A339" s="63"/>
      <c r="B339" s="64"/>
      <c r="C339" s="63"/>
      <c r="D339" s="63"/>
      <c r="E339" s="65"/>
      <c r="F339" s="66">
        <f>ROUND(SUM(D338*E339),2)</f>
        <v>0</v>
      </c>
      <c r="G339" s="66"/>
      <c r="H339" s="67"/>
      <c r="I339" s="68"/>
      <c r="J339" s="69"/>
      <c r="K339" s="70"/>
      <c r="L339" s="70"/>
      <c r="M339" s="61" t="str">
        <f t="shared" si="6"/>
        <v/>
      </c>
      <c r="O339" s="71"/>
    </row>
    <row r="340" ht="15.75">
      <c r="A340" s="72"/>
      <c r="B340" s="73"/>
      <c r="C340" s="72"/>
      <c r="D340" s="72"/>
      <c r="E340" s="74"/>
      <c r="F340" s="75">
        <f>ROUND(SUM(D338*E340),2)</f>
        <v>0</v>
      </c>
      <c r="G340" s="75"/>
      <c r="H340" s="76"/>
      <c r="I340" s="77"/>
      <c r="J340" s="78"/>
      <c r="K340" s="79"/>
      <c r="L340" s="79"/>
      <c r="M340" s="61" t="str">
        <f t="shared" si="6"/>
        <v/>
      </c>
      <c r="O340" s="80"/>
    </row>
    <row r="341">
      <c r="A341" s="53" t="str">
        <f>IF(B341="","",ROW()-228)</f>
        <v/>
      </c>
      <c r="B341" s="54"/>
      <c r="C341" s="53"/>
      <c r="D341" s="82"/>
      <c r="E341" s="55"/>
      <c r="F341" s="56">
        <f>ROUND(SUM(D341*E341),2)</f>
        <v>0</v>
      </c>
      <c r="G341" s="56"/>
      <c r="H341" s="57"/>
      <c r="I341" s="58"/>
      <c r="J341" s="59"/>
      <c r="K341" s="81" t="str">
        <f>IFERROR(ROUND(AVERAGE(E341:E343),2),"")</f>
        <v/>
      </c>
      <c r="L341" s="60" t="str">
        <f>IFERROR(ROUND(SUM(D341*K341),2),"")</f>
        <v/>
      </c>
      <c r="M341" s="61" t="str">
        <f t="shared" si="6"/>
        <v/>
      </c>
      <c r="O341" s="62" t="str">
        <f>IFERROR(VLOOKUP(C341,$X$2:$Y$78,2,0),"")</f>
        <v/>
      </c>
    </row>
    <row r="342">
      <c r="A342" s="63"/>
      <c r="B342" s="64"/>
      <c r="C342" s="63"/>
      <c r="D342" s="63"/>
      <c r="E342" s="65"/>
      <c r="F342" s="66">
        <f>ROUND(SUM(D341*E342),2)</f>
        <v>0</v>
      </c>
      <c r="G342" s="66"/>
      <c r="H342" s="67"/>
      <c r="I342" s="68"/>
      <c r="J342" s="69"/>
      <c r="K342" s="70"/>
      <c r="L342" s="70"/>
      <c r="M342" s="61" t="str">
        <f t="shared" si="6"/>
        <v/>
      </c>
      <c r="O342" s="71"/>
    </row>
    <row r="343" ht="15.75">
      <c r="A343" s="72"/>
      <c r="B343" s="73"/>
      <c r="C343" s="72"/>
      <c r="D343" s="72"/>
      <c r="E343" s="74"/>
      <c r="F343" s="75">
        <f>ROUND(SUM(D341*E343),2)</f>
        <v>0</v>
      </c>
      <c r="G343" s="75"/>
      <c r="H343" s="76"/>
      <c r="I343" s="77"/>
      <c r="J343" s="78"/>
      <c r="K343" s="79"/>
      <c r="L343" s="79"/>
      <c r="M343" s="61" t="str">
        <f t="shared" si="6"/>
        <v/>
      </c>
      <c r="O343" s="80"/>
    </row>
    <row r="344">
      <c r="A344" s="53" t="str">
        <f>IF(B344="","",ROW()-230)</f>
        <v/>
      </c>
      <c r="B344" s="54"/>
      <c r="C344" s="53"/>
      <c r="D344" s="53"/>
      <c r="E344" s="55"/>
      <c r="F344" s="56">
        <f>ROUND(SUM(D344*E344),2)</f>
        <v>0</v>
      </c>
      <c r="G344" s="56"/>
      <c r="H344" s="57"/>
      <c r="I344" s="58"/>
      <c r="J344" s="59"/>
      <c r="K344" s="81" t="str">
        <f>IFERROR(ROUND(AVERAGE(E344:E346),2),"")</f>
        <v/>
      </c>
      <c r="L344" s="60" t="str">
        <f>IFERROR(ROUND(SUM(D344*K344),2),"")</f>
        <v/>
      </c>
      <c r="M344" s="61" t="str">
        <f t="shared" si="6"/>
        <v/>
      </c>
      <c r="O344" s="62" t="str">
        <f>IFERROR(VLOOKUP(C344,$X$2:$Y$78,2,0),"")</f>
        <v/>
      </c>
    </row>
    <row r="345">
      <c r="A345" s="63"/>
      <c r="B345" s="64"/>
      <c r="C345" s="63"/>
      <c r="D345" s="63"/>
      <c r="E345" s="65"/>
      <c r="F345" s="66">
        <f>ROUND(SUM(D344*E345),2)</f>
        <v>0</v>
      </c>
      <c r="G345" s="66"/>
      <c r="H345" s="67"/>
      <c r="I345" s="68"/>
      <c r="J345" s="69"/>
      <c r="K345" s="70"/>
      <c r="L345" s="70"/>
      <c r="M345" s="61" t="str">
        <f t="shared" si="6"/>
        <v/>
      </c>
      <c r="O345" s="71"/>
    </row>
    <row r="346" ht="15.75">
      <c r="A346" s="72"/>
      <c r="B346" s="73"/>
      <c r="C346" s="72"/>
      <c r="D346" s="72"/>
      <c r="E346" s="74"/>
      <c r="F346" s="75">
        <f>ROUND(SUM(D344*E346),2)</f>
        <v>0</v>
      </c>
      <c r="G346" s="75"/>
      <c r="H346" s="76"/>
      <c r="I346" s="77"/>
      <c r="J346" s="78"/>
      <c r="K346" s="79"/>
      <c r="L346" s="79"/>
      <c r="M346" s="61" t="str">
        <f t="shared" si="6"/>
        <v/>
      </c>
      <c r="O346" s="80"/>
    </row>
    <row r="347">
      <c r="A347" s="53" t="str">
        <f>IF(B347="","",ROW()-232)</f>
        <v/>
      </c>
      <c r="B347" s="54"/>
      <c r="C347" s="53"/>
      <c r="D347" s="82"/>
      <c r="E347" s="55"/>
      <c r="F347" s="56">
        <f>ROUND(SUM(D347*E347),2)</f>
        <v>0</v>
      </c>
      <c r="G347" s="56"/>
      <c r="H347" s="57"/>
      <c r="I347" s="58"/>
      <c r="J347" s="59"/>
      <c r="K347" s="81" t="str">
        <f>IFERROR(ROUND(AVERAGE(E347:E349),2),"")</f>
        <v/>
      </c>
      <c r="L347" s="60" t="str">
        <f>IFERROR(ROUND(SUM(D347*K347),2),"")</f>
        <v/>
      </c>
      <c r="M347" s="61" t="str">
        <f t="shared" si="6"/>
        <v/>
      </c>
      <c r="O347" s="62" t="str">
        <f>IFERROR(VLOOKUP(C347,$X$2:$Y$78,2,0),"")</f>
        <v/>
      </c>
    </row>
    <row r="348">
      <c r="A348" s="63"/>
      <c r="B348" s="64"/>
      <c r="C348" s="63"/>
      <c r="D348" s="63"/>
      <c r="E348" s="65"/>
      <c r="F348" s="66">
        <f>ROUND(SUM(D347*E348),2)</f>
        <v>0</v>
      </c>
      <c r="G348" s="66"/>
      <c r="H348" s="67"/>
      <c r="I348" s="68"/>
      <c r="J348" s="69"/>
      <c r="K348" s="70"/>
      <c r="L348" s="70"/>
      <c r="M348" s="61" t="str">
        <f t="shared" si="6"/>
        <v/>
      </c>
      <c r="O348" s="71"/>
    </row>
    <row r="349" ht="15.75">
      <c r="A349" s="72"/>
      <c r="B349" s="73"/>
      <c r="C349" s="72"/>
      <c r="D349" s="72"/>
      <c r="E349" s="74"/>
      <c r="F349" s="75">
        <f>ROUND(SUM(D347*E349),2)</f>
        <v>0</v>
      </c>
      <c r="G349" s="75"/>
      <c r="H349" s="76"/>
      <c r="I349" s="77"/>
      <c r="J349" s="78"/>
      <c r="K349" s="79"/>
      <c r="L349" s="79"/>
      <c r="M349" s="61" t="str">
        <f t="shared" si="6"/>
        <v/>
      </c>
      <c r="O349" s="80"/>
    </row>
    <row r="350">
      <c r="A350" s="53" t="str">
        <f>IF(B350="","",ROW()-234)</f>
        <v/>
      </c>
      <c r="B350" s="54"/>
      <c r="C350" s="53"/>
      <c r="D350" s="53"/>
      <c r="E350" s="55"/>
      <c r="F350" s="56">
        <f>ROUND(SUM(D350*E350),2)</f>
        <v>0</v>
      </c>
      <c r="G350" s="56"/>
      <c r="H350" s="57"/>
      <c r="I350" s="58"/>
      <c r="J350" s="59"/>
      <c r="K350" s="81" t="str">
        <f>IFERROR(ROUND(AVERAGE(E350:E352),2),"")</f>
        <v/>
      </c>
      <c r="L350" s="60" t="str">
        <f>IFERROR(ROUND(SUM(D350*K350),2),"")</f>
        <v/>
      </c>
      <c r="M350" s="61" t="str">
        <f t="shared" si="6"/>
        <v/>
      </c>
      <c r="O350" s="62" t="str">
        <f>IFERROR(VLOOKUP(C350,$X$2:$Y$78,2,0),"")</f>
        <v/>
      </c>
    </row>
    <row r="351">
      <c r="A351" s="63"/>
      <c r="B351" s="64"/>
      <c r="C351" s="63"/>
      <c r="D351" s="63"/>
      <c r="E351" s="65"/>
      <c r="F351" s="66">
        <f>ROUND(SUM(D350*E351),2)</f>
        <v>0</v>
      </c>
      <c r="G351" s="66"/>
      <c r="H351" s="67"/>
      <c r="I351" s="68"/>
      <c r="J351" s="69"/>
      <c r="K351" s="70"/>
      <c r="L351" s="70"/>
      <c r="M351" s="61" t="str">
        <f t="shared" si="6"/>
        <v/>
      </c>
      <c r="O351" s="71"/>
    </row>
    <row r="352" ht="15.75">
      <c r="A352" s="72"/>
      <c r="B352" s="73"/>
      <c r="C352" s="72"/>
      <c r="D352" s="72"/>
      <c r="E352" s="74"/>
      <c r="F352" s="75">
        <f>ROUND(SUM(D350*E352),2)</f>
        <v>0</v>
      </c>
      <c r="G352" s="75"/>
      <c r="H352" s="76"/>
      <c r="I352" s="77"/>
      <c r="J352" s="78"/>
      <c r="K352" s="79"/>
      <c r="L352" s="79"/>
      <c r="M352" s="61" t="str">
        <f t="shared" si="6"/>
        <v/>
      </c>
      <c r="O352" s="80"/>
    </row>
    <row r="353">
      <c r="A353" s="53" t="str">
        <f>IF(B353="","",ROW()-236)</f>
        <v/>
      </c>
      <c r="B353" s="54"/>
      <c r="C353" s="53"/>
      <c r="D353" s="82"/>
      <c r="E353" s="55"/>
      <c r="F353" s="56">
        <f>ROUND(SUM(D353*E353),2)</f>
        <v>0</v>
      </c>
      <c r="G353" s="56"/>
      <c r="H353" s="57"/>
      <c r="I353" s="58"/>
      <c r="J353" s="59"/>
      <c r="K353" s="81" t="str">
        <f>IFERROR(ROUND(AVERAGE(E353:E355),2),"")</f>
        <v/>
      </c>
      <c r="L353" s="60" t="str">
        <f>IFERROR(ROUND(SUM(D353*K353),2),"")</f>
        <v/>
      </c>
      <c r="M353" s="61" t="str">
        <f t="shared" si="6"/>
        <v/>
      </c>
      <c r="O353" s="62" t="str">
        <f>IFERROR(VLOOKUP(C353,$X$2:$Y$78,2,0),"")</f>
        <v/>
      </c>
    </row>
    <row r="354">
      <c r="A354" s="63"/>
      <c r="B354" s="64"/>
      <c r="C354" s="63"/>
      <c r="D354" s="63"/>
      <c r="E354" s="65"/>
      <c r="F354" s="66">
        <f>ROUND(SUM(D353*E354),2)</f>
        <v>0</v>
      </c>
      <c r="G354" s="66"/>
      <c r="H354" s="67"/>
      <c r="I354" s="68"/>
      <c r="J354" s="69"/>
      <c r="K354" s="70"/>
      <c r="L354" s="70"/>
      <c r="M354" s="61" t="str">
        <f t="shared" si="6"/>
        <v/>
      </c>
      <c r="O354" s="71"/>
    </row>
    <row r="355" ht="15.75">
      <c r="A355" s="72"/>
      <c r="B355" s="73"/>
      <c r="C355" s="72"/>
      <c r="D355" s="72"/>
      <c r="E355" s="74"/>
      <c r="F355" s="75">
        <f>ROUND(SUM(D353*E355),2)</f>
        <v>0</v>
      </c>
      <c r="G355" s="75"/>
      <c r="H355" s="76"/>
      <c r="I355" s="77"/>
      <c r="J355" s="78"/>
      <c r="K355" s="79"/>
      <c r="L355" s="79"/>
      <c r="M355" s="61" t="str">
        <f t="shared" si="6"/>
        <v/>
      </c>
      <c r="O355" s="80"/>
    </row>
    <row r="356">
      <c r="A356" s="53" t="str">
        <f>IF(B356="","",ROW()-238)</f>
        <v/>
      </c>
      <c r="B356" s="54"/>
      <c r="C356" s="53"/>
      <c r="D356" s="53"/>
      <c r="E356" s="55"/>
      <c r="F356" s="56">
        <f>ROUND(SUM(D356*E356),2)</f>
        <v>0</v>
      </c>
      <c r="G356" s="56"/>
      <c r="H356" s="57"/>
      <c r="I356" s="58"/>
      <c r="J356" s="59"/>
      <c r="K356" s="81" t="str">
        <f>IFERROR(ROUND(AVERAGE(E356:E358),2),"")</f>
        <v/>
      </c>
      <c r="L356" s="60" t="str">
        <f>IFERROR(ROUND(SUM(D356*K356),2),"")</f>
        <v/>
      </c>
      <c r="M356" s="61" t="str">
        <f t="shared" si="6"/>
        <v/>
      </c>
      <c r="O356" s="62" t="str">
        <f>IFERROR(VLOOKUP(C356,$X$2:$Y$78,2,0),"")</f>
        <v/>
      </c>
    </row>
    <row r="357">
      <c r="A357" s="63"/>
      <c r="B357" s="64"/>
      <c r="C357" s="63"/>
      <c r="D357" s="63"/>
      <c r="E357" s="65"/>
      <c r="F357" s="66">
        <f>ROUND(SUM(D356*E357),2)</f>
        <v>0</v>
      </c>
      <c r="G357" s="66"/>
      <c r="H357" s="67"/>
      <c r="I357" s="68"/>
      <c r="J357" s="69"/>
      <c r="K357" s="70"/>
      <c r="L357" s="70"/>
      <c r="M357" s="61" t="str">
        <f t="shared" si="6"/>
        <v/>
      </c>
      <c r="O357" s="71"/>
    </row>
    <row r="358" ht="15.75">
      <c r="A358" s="72"/>
      <c r="B358" s="73"/>
      <c r="C358" s="72"/>
      <c r="D358" s="72"/>
      <c r="E358" s="74"/>
      <c r="F358" s="75">
        <f>ROUND(SUM(D356*E358),2)</f>
        <v>0</v>
      </c>
      <c r="G358" s="75"/>
      <c r="H358" s="76"/>
      <c r="I358" s="77"/>
      <c r="J358" s="78"/>
      <c r="K358" s="79"/>
      <c r="L358" s="79"/>
      <c r="M358" s="61" t="str">
        <f t="shared" si="6"/>
        <v/>
      </c>
      <c r="O358" s="80"/>
    </row>
    <row r="359">
      <c r="A359" s="53" t="str">
        <f>IF(B359="","",ROW()-240)</f>
        <v/>
      </c>
      <c r="B359" s="54"/>
      <c r="C359" s="53"/>
      <c r="D359" s="82"/>
      <c r="E359" s="55"/>
      <c r="F359" s="56">
        <f>ROUND(SUM(D359*E359),2)</f>
        <v>0</v>
      </c>
      <c r="G359" s="56"/>
      <c r="H359" s="57"/>
      <c r="I359" s="58"/>
      <c r="J359" s="59"/>
      <c r="K359" s="81" t="str">
        <f>IFERROR(ROUND(AVERAGE(E359:E361),2),"")</f>
        <v/>
      </c>
      <c r="L359" s="60" t="str">
        <f>IFERROR(ROUND(SUM(D359*K359),2),"")</f>
        <v/>
      </c>
      <c r="M359" s="61" t="str">
        <f t="shared" si="6"/>
        <v/>
      </c>
      <c r="O359" s="62" t="str">
        <f>IFERROR(VLOOKUP(C359,$X$2:$Y$78,2,0),"")</f>
        <v/>
      </c>
    </row>
    <row r="360">
      <c r="A360" s="63"/>
      <c r="B360" s="64"/>
      <c r="C360" s="63"/>
      <c r="D360" s="63"/>
      <c r="E360" s="65"/>
      <c r="F360" s="66">
        <f>ROUND(SUM(D359*E360),2)</f>
        <v>0</v>
      </c>
      <c r="G360" s="66"/>
      <c r="H360" s="67"/>
      <c r="I360" s="68"/>
      <c r="J360" s="69"/>
      <c r="K360" s="70"/>
      <c r="L360" s="70"/>
      <c r="M360" s="61" t="str">
        <f t="shared" si="6"/>
        <v/>
      </c>
      <c r="O360" s="71"/>
    </row>
    <row r="361" ht="15.75">
      <c r="A361" s="72"/>
      <c r="B361" s="73"/>
      <c r="C361" s="72"/>
      <c r="D361" s="72"/>
      <c r="E361" s="74"/>
      <c r="F361" s="75">
        <f>ROUND(SUM(D359*E361),2)</f>
        <v>0</v>
      </c>
      <c r="G361" s="75"/>
      <c r="H361" s="76"/>
      <c r="I361" s="77"/>
      <c r="J361" s="78"/>
      <c r="K361" s="79"/>
      <c r="L361" s="79"/>
      <c r="M361" s="61" t="str">
        <f t="shared" si="6"/>
        <v/>
      </c>
      <c r="O361" s="80"/>
    </row>
    <row r="362">
      <c r="A362" s="53" t="str">
        <f>IF(B362="","",ROW()-242)</f>
        <v/>
      </c>
      <c r="B362" s="54"/>
      <c r="C362" s="53"/>
      <c r="D362" s="53"/>
      <c r="E362" s="55"/>
      <c r="F362" s="56">
        <f>ROUND(SUM(D362*E362),2)</f>
        <v>0</v>
      </c>
      <c r="G362" s="56"/>
      <c r="H362" s="57"/>
      <c r="I362" s="58"/>
      <c r="J362" s="59"/>
      <c r="K362" s="81" t="str">
        <f>IFERROR(ROUND(AVERAGE(E362:E364),2),"")</f>
        <v/>
      </c>
      <c r="L362" s="60" t="str">
        <f>IFERROR(ROUND(SUM(D362*K362),2),"")</f>
        <v/>
      </c>
      <c r="M362" s="61" t="str">
        <f t="shared" si="6"/>
        <v/>
      </c>
      <c r="O362" s="62" t="str">
        <f>IFERROR(VLOOKUP(C362,$X$2:$Y$78,2,0),"")</f>
        <v/>
      </c>
    </row>
    <row r="363">
      <c r="A363" s="63"/>
      <c r="B363" s="64"/>
      <c r="C363" s="63"/>
      <c r="D363" s="63"/>
      <c r="E363" s="65"/>
      <c r="F363" s="66">
        <f>ROUND(SUM(D362*E363),2)</f>
        <v>0</v>
      </c>
      <c r="G363" s="66"/>
      <c r="H363" s="67"/>
      <c r="I363" s="68"/>
      <c r="J363" s="69"/>
      <c r="K363" s="70"/>
      <c r="L363" s="70"/>
      <c r="M363" s="61" t="str">
        <f t="shared" si="6"/>
        <v/>
      </c>
      <c r="O363" s="71"/>
    </row>
    <row r="364" ht="15.75">
      <c r="A364" s="72"/>
      <c r="B364" s="73"/>
      <c r="C364" s="72"/>
      <c r="D364" s="72"/>
      <c r="E364" s="74"/>
      <c r="F364" s="75">
        <f>ROUND(SUM(D362*E364),2)</f>
        <v>0</v>
      </c>
      <c r="G364" s="75"/>
      <c r="H364" s="76"/>
      <c r="I364" s="77"/>
      <c r="J364" s="78"/>
      <c r="K364" s="79"/>
      <c r="L364" s="79"/>
      <c r="M364" s="61" t="str">
        <f t="shared" si="6"/>
        <v/>
      </c>
      <c r="O364" s="80"/>
    </row>
    <row r="365">
      <c r="A365" s="53" t="str">
        <f>IF(B365="","",ROW()-244)</f>
        <v/>
      </c>
      <c r="B365" s="54"/>
      <c r="C365" s="53"/>
      <c r="D365" s="82"/>
      <c r="E365" s="55"/>
      <c r="F365" s="56">
        <f>ROUND(SUM(D365*E365),2)</f>
        <v>0</v>
      </c>
      <c r="G365" s="56"/>
      <c r="H365" s="57"/>
      <c r="I365" s="58"/>
      <c r="J365" s="59"/>
      <c r="K365" s="81" t="str">
        <f>IFERROR(ROUND(AVERAGE(E365:E367),2),"")</f>
        <v/>
      </c>
      <c r="L365" s="60" t="str">
        <f>IFERROR(ROUND(SUM(D365*K365),2),"")</f>
        <v/>
      </c>
      <c r="M365" s="61" t="str">
        <f t="shared" si="6"/>
        <v/>
      </c>
      <c r="O365" s="62" t="str">
        <f>IFERROR(VLOOKUP(C365,$X$2:$Y$78,2,0),"")</f>
        <v/>
      </c>
    </row>
    <row r="366">
      <c r="A366" s="63"/>
      <c r="B366" s="64"/>
      <c r="C366" s="63"/>
      <c r="D366" s="63"/>
      <c r="E366" s="65"/>
      <c r="F366" s="66">
        <f>ROUND(SUM(D365*E366),2)</f>
        <v>0</v>
      </c>
      <c r="G366" s="66"/>
      <c r="H366" s="67"/>
      <c r="I366" s="68"/>
      <c r="J366" s="69"/>
      <c r="K366" s="70"/>
      <c r="L366" s="70"/>
      <c r="M366" s="61" t="str">
        <f t="shared" si="6"/>
        <v/>
      </c>
      <c r="O366" s="71"/>
    </row>
    <row r="367" ht="15.75">
      <c r="A367" s="72"/>
      <c r="B367" s="73"/>
      <c r="C367" s="72"/>
      <c r="D367" s="72"/>
      <c r="E367" s="74"/>
      <c r="F367" s="75">
        <f>ROUND(SUM(D365*E367),2)</f>
        <v>0</v>
      </c>
      <c r="G367" s="75"/>
      <c r="H367" s="76"/>
      <c r="I367" s="77"/>
      <c r="J367" s="78"/>
      <c r="K367" s="79"/>
      <c r="L367" s="79"/>
      <c r="M367" s="61" t="str">
        <f t="shared" si="6"/>
        <v/>
      </c>
      <c r="O367" s="80"/>
    </row>
    <row r="368">
      <c r="A368" s="53" t="str">
        <f>IF(B368="","",ROW()-246)</f>
        <v/>
      </c>
      <c r="B368" s="54"/>
      <c r="C368" s="53"/>
      <c r="D368" s="53"/>
      <c r="E368" s="55"/>
      <c r="F368" s="56">
        <f>ROUND(SUM(D368*E368),2)</f>
        <v>0</v>
      </c>
      <c r="G368" s="56"/>
      <c r="H368" s="57"/>
      <c r="I368" s="58"/>
      <c r="J368" s="59"/>
      <c r="K368" s="81" t="str">
        <f>IFERROR(ROUND(AVERAGE(E368:E370),2),"")</f>
        <v/>
      </c>
      <c r="L368" s="60" t="str">
        <f>IFERROR(ROUND(SUM(D368*K368),2),"")</f>
        <v/>
      </c>
      <c r="M368" s="61" t="str">
        <f t="shared" si="6"/>
        <v/>
      </c>
      <c r="O368" s="62" t="str">
        <f>IFERROR(VLOOKUP(C368,$X$2:$Y$78,2,0),"")</f>
        <v/>
      </c>
    </row>
    <row r="369">
      <c r="A369" s="63"/>
      <c r="B369" s="64"/>
      <c r="C369" s="63"/>
      <c r="D369" s="63"/>
      <c r="E369" s="65"/>
      <c r="F369" s="66">
        <f>ROUND(SUM(D368*E369),2)</f>
        <v>0</v>
      </c>
      <c r="G369" s="66"/>
      <c r="H369" s="67"/>
      <c r="I369" s="68"/>
      <c r="J369" s="69"/>
      <c r="K369" s="70"/>
      <c r="L369" s="70"/>
      <c r="M369" s="61" t="str">
        <f t="shared" si="6"/>
        <v/>
      </c>
      <c r="O369" s="71"/>
    </row>
    <row r="370" ht="15.75">
      <c r="A370" s="72"/>
      <c r="B370" s="73"/>
      <c r="C370" s="72"/>
      <c r="D370" s="72"/>
      <c r="E370" s="74"/>
      <c r="F370" s="75">
        <f>ROUND(SUM(D368*E370),2)</f>
        <v>0</v>
      </c>
      <c r="G370" s="75"/>
      <c r="H370" s="76"/>
      <c r="I370" s="77"/>
      <c r="J370" s="78"/>
      <c r="K370" s="79"/>
      <c r="L370" s="79"/>
      <c r="M370" s="61" t="str">
        <f t="shared" si="6"/>
        <v/>
      </c>
      <c r="O370" s="80"/>
    </row>
    <row r="371">
      <c r="A371" s="53" t="str">
        <f>IF(B371="","",ROW()-248)</f>
        <v/>
      </c>
      <c r="B371" s="54"/>
      <c r="C371" s="53"/>
      <c r="D371" s="82"/>
      <c r="E371" s="55"/>
      <c r="F371" s="56">
        <f>ROUND(SUM(D371*E371),2)</f>
        <v>0</v>
      </c>
      <c r="G371" s="56"/>
      <c r="H371" s="57"/>
      <c r="I371" s="58"/>
      <c r="J371" s="59"/>
      <c r="K371" s="81" t="str">
        <f>IFERROR(ROUND(AVERAGE(E371:E373),2),"")</f>
        <v/>
      </c>
      <c r="L371" s="60" t="str">
        <f>IFERROR(ROUND(SUM(D371*K371),2),"")</f>
        <v/>
      </c>
      <c r="M371" s="61" t="str">
        <f t="shared" si="6"/>
        <v/>
      </c>
      <c r="O371" s="62" t="str">
        <f>IFERROR(VLOOKUP(C371,$X$2:$Y$78,2,0),"")</f>
        <v/>
      </c>
    </row>
    <row r="372">
      <c r="A372" s="63"/>
      <c r="B372" s="64"/>
      <c r="C372" s="63"/>
      <c r="D372" s="63"/>
      <c r="E372" s="65"/>
      <c r="F372" s="66">
        <f>ROUND(SUM(D371*E372),2)</f>
        <v>0</v>
      </c>
      <c r="G372" s="66"/>
      <c r="H372" s="67"/>
      <c r="I372" s="68"/>
      <c r="J372" s="69"/>
      <c r="K372" s="70"/>
      <c r="L372" s="70"/>
      <c r="M372" s="61" t="str">
        <f t="shared" si="6"/>
        <v/>
      </c>
      <c r="O372" s="71"/>
    </row>
    <row r="373" ht="15.75">
      <c r="A373" s="72"/>
      <c r="B373" s="73"/>
      <c r="C373" s="72"/>
      <c r="D373" s="72"/>
      <c r="E373" s="74"/>
      <c r="F373" s="75">
        <f>ROUND(SUM(D371*E373),2)</f>
        <v>0</v>
      </c>
      <c r="G373" s="75"/>
      <c r="H373" s="76"/>
      <c r="I373" s="77"/>
      <c r="J373" s="78"/>
      <c r="K373" s="79"/>
      <c r="L373" s="79"/>
      <c r="M373" s="61" t="str">
        <f t="shared" si="6"/>
        <v/>
      </c>
      <c r="O373" s="80"/>
    </row>
    <row r="374">
      <c r="A374" s="53" t="str">
        <f>IF(B374="","",ROW()-250)</f>
        <v/>
      </c>
      <c r="B374" s="54"/>
      <c r="C374" s="53"/>
      <c r="D374" s="53"/>
      <c r="E374" s="55"/>
      <c r="F374" s="56">
        <f>ROUND(SUM(D374*E374),2)</f>
        <v>0</v>
      </c>
      <c r="G374" s="56"/>
      <c r="H374" s="57"/>
      <c r="I374" s="58"/>
      <c r="J374" s="59"/>
      <c r="K374" s="81" t="str">
        <f>IFERROR(ROUND(AVERAGE(E374:E376),2),"")</f>
        <v/>
      </c>
      <c r="L374" s="60" t="str">
        <f>IFERROR(ROUND(SUM(D374*K374),2),"")</f>
        <v/>
      </c>
      <c r="M374" s="61" t="str">
        <f t="shared" si="6"/>
        <v/>
      </c>
      <c r="O374" s="62" t="str">
        <f>IFERROR(VLOOKUP(C374,$X$2:$Y$78,2,0),"")</f>
        <v/>
      </c>
    </row>
    <row r="375">
      <c r="A375" s="63"/>
      <c r="B375" s="64"/>
      <c r="C375" s="63"/>
      <c r="D375" s="63"/>
      <c r="E375" s="65"/>
      <c r="F375" s="66">
        <f>ROUND(SUM(D374*E375),2)</f>
        <v>0</v>
      </c>
      <c r="G375" s="66"/>
      <c r="H375" s="67"/>
      <c r="I375" s="68"/>
      <c r="J375" s="69"/>
      <c r="K375" s="70"/>
      <c r="L375" s="70"/>
      <c r="M375" s="61" t="str">
        <f t="shared" si="6"/>
        <v/>
      </c>
      <c r="O375" s="71"/>
    </row>
    <row r="376" ht="15.75">
      <c r="A376" s="72"/>
      <c r="B376" s="73"/>
      <c r="C376" s="72"/>
      <c r="D376" s="72"/>
      <c r="E376" s="74"/>
      <c r="F376" s="75">
        <f>ROUND(SUM(D374*E376),2)</f>
        <v>0</v>
      </c>
      <c r="G376" s="75"/>
      <c r="H376" s="76"/>
      <c r="I376" s="77"/>
      <c r="J376" s="78"/>
      <c r="K376" s="79"/>
      <c r="L376" s="79"/>
      <c r="M376" s="61" t="str">
        <f t="shared" si="6"/>
        <v/>
      </c>
      <c r="O376" s="80"/>
    </row>
    <row r="377">
      <c r="A377" s="53" t="str">
        <f>IF(B377="","",ROW()-252)</f>
        <v/>
      </c>
      <c r="B377" s="54"/>
      <c r="C377" s="53"/>
      <c r="D377" s="82"/>
      <c r="E377" s="55"/>
      <c r="F377" s="56">
        <f>ROUND(SUM(D377*E377),2)</f>
        <v>0</v>
      </c>
      <c r="G377" s="56"/>
      <c r="H377" s="57"/>
      <c r="I377" s="58"/>
      <c r="J377" s="59"/>
      <c r="K377" s="81" t="str">
        <f>IFERROR(ROUND(AVERAGE(E377:E379),2),"")</f>
        <v/>
      </c>
      <c r="L377" s="60" t="str">
        <f>IFERROR(ROUND(SUM(D377*K377),2),"")</f>
        <v/>
      </c>
      <c r="M377" s="61" t="str">
        <f t="shared" si="6"/>
        <v/>
      </c>
      <c r="O377" s="62" t="str">
        <f>IFERROR(VLOOKUP(C377,$X$2:$Y$78,2,0),"")</f>
        <v/>
      </c>
    </row>
    <row r="378">
      <c r="A378" s="63"/>
      <c r="B378" s="64"/>
      <c r="C378" s="63"/>
      <c r="D378" s="63"/>
      <c r="E378" s="65"/>
      <c r="F378" s="66">
        <f>ROUND(SUM(D377*E378),2)</f>
        <v>0</v>
      </c>
      <c r="G378" s="66"/>
      <c r="H378" s="67"/>
      <c r="I378" s="68"/>
      <c r="J378" s="69"/>
      <c r="K378" s="70"/>
      <c r="L378" s="70"/>
      <c r="M378" s="61" t="str">
        <f t="shared" si="6"/>
        <v/>
      </c>
      <c r="O378" s="71"/>
    </row>
    <row r="379" ht="15.75">
      <c r="A379" s="72"/>
      <c r="B379" s="73"/>
      <c r="C379" s="72"/>
      <c r="D379" s="72"/>
      <c r="E379" s="74"/>
      <c r="F379" s="75">
        <f>ROUND(SUM(D377*E379),2)</f>
        <v>0</v>
      </c>
      <c r="G379" s="75"/>
      <c r="H379" s="76"/>
      <c r="I379" s="77"/>
      <c r="J379" s="78"/>
      <c r="K379" s="79"/>
      <c r="L379" s="79"/>
      <c r="M379" s="61" t="str">
        <f t="shared" si="6"/>
        <v/>
      </c>
      <c r="O379" s="80"/>
    </row>
    <row r="380">
      <c r="A380" s="53" t="str">
        <f>IF(B380="","",ROW()-254)</f>
        <v/>
      </c>
      <c r="B380" s="54"/>
      <c r="C380" s="53"/>
      <c r="D380" s="53"/>
      <c r="E380" s="55"/>
      <c r="F380" s="56">
        <f>ROUND(SUM(D380*E380),2)</f>
        <v>0</v>
      </c>
      <c r="G380" s="56"/>
      <c r="H380" s="57"/>
      <c r="I380" s="58"/>
      <c r="J380" s="59"/>
      <c r="K380" s="81" t="str">
        <f>IFERROR(ROUND(AVERAGE(E380:E382),2),"")</f>
        <v/>
      </c>
      <c r="L380" s="60" t="str">
        <f>IFERROR(ROUND(SUM(D380*K380),2),"")</f>
        <v/>
      </c>
      <c r="M380" s="61" t="str">
        <f t="shared" si="6"/>
        <v/>
      </c>
      <c r="O380" s="62" t="str">
        <f>IFERROR(VLOOKUP(C380,$X$2:$Y$78,2,0),"")</f>
        <v/>
      </c>
    </row>
    <row r="381">
      <c r="A381" s="63"/>
      <c r="B381" s="64"/>
      <c r="C381" s="63"/>
      <c r="D381" s="63"/>
      <c r="E381" s="65"/>
      <c r="F381" s="66">
        <f>ROUND(SUM(D380*E381),2)</f>
        <v>0</v>
      </c>
      <c r="G381" s="66"/>
      <c r="H381" s="67"/>
      <c r="I381" s="68"/>
      <c r="J381" s="69"/>
      <c r="K381" s="70"/>
      <c r="L381" s="70"/>
      <c r="M381" s="61" t="str">
        <f t="shared" si="6"/>
        <v/>
      </c>
      <c r="O381" s="71"/>
    </row>
    <row r="382" ht="15.75">
      <c r="A382" s="72"/>
      <c r="B382" s="73"/>
      <c r="C382" s="72"/>
      <c r="D382" s="72"/>
      <c r="E382" s="74"/>
      <c r="F382" s="75">
        <f>ROUND(SUM(D380*E382),2)</f>
        <v>0</v>
      </c>
      <c r="G382" s="75"/>
      <c r="H382" s="76"/>
      <c r="I382" s="77"/>
      <c r="J382" s="78"/>
      <c r="K382" s="79"/>
      <c r="L382" s="79"/>
      <c r="M382" s="61" t="str">
        <f t="shared" si="6"/>
        <v/>
      </c>
      <c r="O382" s="80"/>
    </row>
    <row r="383">
      <c r="A383" s="53" t="str">
        <f>IF(B383="","",ROW()-256)</f>
        <v/>
      </c>
      <c r="B383" s="54"/>
      <c r="C383" s="53"/>
      <c r="D383" s="82"/>
      <c r="E383" s="55"/>
      <c r="F383" s="56">
        <f>ROUND(SUM(D383*E383),2)</f>
        <v>0</v>
      </c>
      <c r="G383" s="56"/>
      <c r="H383" s="57"/>
      <c r="I383" s="58"/>
      <c r="J383" s="59"/>
      <c r="K383" s="81" t="str">
        <f>IFERROR(ROUND(AVERAGE(E383:E385),2),"")</f>
        <v/>
      </c>
      <c r="L383" s="60" t="str">
        <f>IFERROR(ROUND(SUM(D383*K383),2),"")</f>
        <v/>
      </c>
      <c r="M383" s="61" t="str">
        <f t="shared" si="6"/>
        <v/>
      </c>
      <c r="O383" s="62" t="str">
        <f>IFERROR(VLOOKUP(C383,$X$2:$Y$78,2,0),"")</f>
        <v/>
      </c>
    </row>
    <row r="384">
      <c r="A384" s="63"/>
      <c r="B384" s="64"/>
      <c r="C384" s="63"/>
      <c r="D384" s="63"/>
      <c r="E384" s="65"/>
      <c r="F384" s="66">
        <f>ROUND(SUM(D383*E384),2)</f>
        <v>0</v>
      </c>
      <c r="G384" s="66"/>
      <c r="H384" s="67"/>
      <c r="I384" s="68"/>
      <c r="J384" s="69"/>
      <c r="K384" s="70"/>
      <c r="L384" s="70"/>
      <c r="M384" s="61" t="str">
        <f t="shared" si="6"/>
        <v/>
      </c>
      <c r="O384" s="71"/>
    </row>
    <row r="385" ht="15.75">
      <c r="A385" s="72"/>
      <c r="B385" s="73"/>
      <c r="C385" s="72"/>
      <c r="D385" s="72"/>
      <c r="E385" s="74"/>
      <c r="F385" s="75">
        <f>ROUND(SUM(D383*E385),2)</f>
        <v>0</v>
      </c>
      <c r="G385" s="75"/>
      <c r="H385" s="76"/>
      <c r="I385" s="77"/>
      <c r="J385" s="78"/>
      <c r="K385" s="79"/>
      <c r="L385" s="79"/>
      <c r="M385" s="61" t="str">
        <f t="shared" si="6"/>
        <v/>
      </c>
      <c r="O385" s="80"/>
    </row>
    <row r="386">
      <c r="A386" s="53" t="str">
        <f>IF(B386="","",ROW()-258)</f>
        <v/>
      </c>
      <c r="B386" s="54"/>
      <c r="C386" s="53"/>
      <c r="D386" s="53"/>
      <c r="E386" s="55"/>
      <c r="F386" s="56">
        <f>ROUND(SUM(D386*E386),2)</f>
        <v>0</v>
      </c>
      <c r="G386" s="56"/>
      <c r="H386" s="57"/>
      <c r="I386" s="58"/>
      <c r="J386" s="59"/>
      <c r="K386" s="81" t="str">
        <f>IFERROR(ROUND(AVERAGE(E386:E388),2),"")</f>
        <v/>
      </c>
      <c r="L386" s="60" t="str">
        <f>IFERROR(ROUND(SUM(D386*K386),2),"")</f>
        <v/>
      </c>
      <c r="M386" s="61" t="str">
        <f t="shared" si="6"/>
        <v/>
      </c>
      <c r="O386" s="62" t="str">
        <f>IFERROR(VLOOKUP(C386,$X$2:$Y$78,2,0),"")</f>
        <v/>
      </c>
    </row>
    <row r="387">
      <c r="A387" s="63"/>
      <c r="B387" s="64"/>
      <c r="C387" s="63"/>
      <c r="D387" s="63"/>
      <c r="E387" s="65"/>
      <c r="F387" s="66">
        <f>ROUND(SUM(D386*E387),2)</f>
        <v>0</v>
      </c>
      <c r="G387" s="66"/>
      <c r="H387" s="67"/>
      <c r="I387" s="68"/>
      <c r="J387" s="69"/>
      <c r="K387" s="70"/>
      <c r="L387" s="70"/>
      <c r="M387" s="61" t="str">
        <f t="shared" si="6"/>
        <v/>
      </c>
      <c r="O387" s="71"/>
    </row>
    <row r="388" ht="15.75">
      <c r="A388" s="72"/>
      <c r="B388" s="73"/>
      <c r="C388" s="72"/>
      <c r="D388" s="72"/>
      <c r="E388" s="74"/>
      <c r="F388" s="75">
        <f>ROUND(SUM(D386*E388),2)</f>
        <v>0</v>
      </c>
      <c r="G388" s="75"/>
      <c r="H388" s="76"/>
      <c r="I388" s="77"/>
      <c r="J388" s="78"/>
      <c r="K388" s="79"/>
      <c r="L388" s="79"/>
      <c r="M388" s="61" t="str">
        <f t="shared" si="6"/>
        <v/>
      </c>
      <c r="O388" s="80"/>
    </row>
    <row r="389">
      <c r="A389" s="53" t="str">
        <f>IF(B389="","",ROW()-260)</f>
        <v/>
      </c>
      <c r="B389" s="54"/>
      <c r="C389" s="53"/>
      <c r="D389" s="82"/>
      <c r="E389" s="55"/>
      <c r="F389" s="56">
        <f>ROUND(SUM(D389*E389),2)</f>
        <v>0</v>
      </c>
      <c r="G389" s="56"/>
      <c r="H389" s="57"/>
      <c r="I389" s="58"/>
      <c r="J389" s="59"/>
      <c r="K389" s="81" t="str">
        <f>IFERROR(ROUND(AVERAGE(E389:E391),2),"")</f>
        <v/>
      </c>
      <c r="L389" s="60" t="str">
        <f>IFERROR(ROUND(SUM(D389*K389),2),"")</f>
        <v/>
      </c>
      <c r="M389" s="61" t="str">
        <f t="shared" si="6"/>
        <v/>
      </c>
      <c r="O389" s="62" t="str">
        <f>IFERROR(VLOOKUP(C389,$X$2:$Y$78,2,0),"")</f>
        <v/>
      </c>
    </row>
    <row r="390">
      <c r="A390" s="63"/>
      <c r="B390" s="64"/>
      <c r="C390" s="63"/>
      <c r="D390" s="63"/>
      <c r="E390" s="65"/>
      <c r="F390" s="66">
        <f>ROUND(SUM(D389*E390),2)</f>
        <v>0</v>
      </c>
      <c r="G390" s="66"/>
      <c r="H390" s="67"/>
      <c r="I390" s="68"/>
      <c r="J390" s="69"/>
      <c r="K390" s="70"/>
      <c r="L390" s="70"/>
      <c r="M390" s="61" t="str">
        <f t="shared" si="6"/>
        <v/>
      </c>
      <c r="O390" s="71"/>
    </row>
    <row r="391" ht="15.75">
      <c r="A391" s="72"/>
      <c r="B391" s="73"/>
      <c r="C391" s="72"/>
      <c r="D391" s="72"/>
      <c r="E391" s="74"/>
      <c r="F391" s="75">
        <f>ROUND(SUM(D389*E391),2)</f>
        <v>0</v>
      </c>
      <c r="G391" s="75"/>
      <c r="H391" s="76"/>
      <c r="I391" s="77"/>
      <c r="J391" s="78"/>
      <c r="K391" s="79"/>
      <c r="L391" s="79"/>
      <c r="M391" s="61" t="str">
        <f t="shared" si="6"/>
        <v/>
      </c>
      <c r="O391" s="80"/>
    </row>
    <row r="392">
      <c r="A392" s="53" t="str">
        <f>IF(B392="","",ROW()-262)</f>
        <v/>
      </c>
      <c r="B392" s="54"/>
      <c r="C392" s="53"/>
      <c r="D392" s="53"/>
      <c r="E392" s="55"/>
      <c r="F392" s="56">
        <f>ROUND(SUM(D392*E392),2)</f>
        <v>0</v>
      </c>
      <c r="G392" s="56"/>
      <c r="H392" s="57"/>
      <c r="I392" s="58"/>
      <c r="J392" s="59"/>
      <c r="K392" s="81" t="str">
        <f>IFERROR(ROUND(AVERAGE(E392:E394),2),"")</f>
        <v/>
      </c>
      <c r="L392" s="60" t="str">
        <f>IFERROR(ROUND(SUM(D392*K392),2),"")</f>
        <v/>
      </c>
      <c r="M392" s="61" t="str">
        <f t="shared" si="6"/>
        <v/>
      </c>
      <c r="O392" s="62" t="str">
        <f>IFERROR(VLOOKUP(C392,$X$2:$Y$78,2,0),"")</f>
        <v/>
      </c>
    </row>
    <row r="393">
      <c r="A393" s="63"/>
      <c r="B393" s="64"/>
      <c r="C393" s="63"/>
      <c r="D393" s="63"/>
      <c r="E393" s="65"/>
      <c r="F393" s="66">
        <f>ROUND(SUM(D392*E393),2)</f>
        <v>0</v>
      </c>
      <c r="G393" s="66"/>
      <c r="H393" s="67"/>
      <c r="I393" s="68"/>
      <c r="J393" s="69"/>
      <c r="K393" s="70"/>
      <c r="L393" s="70"/>
      <c r="M393" s="61" t="str">
        <f t="shared" si="6"/>
        <v/>
      </c>
      <c r="O393" s="71"/>
    </row>
    <row r="394" ht="15.75">
      <c r="A394" s="72"/>
      <c r="B394" s="73"/>
      <c r="C394" s="72"/>
      <c r="D394" s="72"/>
      <c r="E394" s="74"/>
      <c r="F394" s="75">
        <f>ROUND(SUM(D392*E394),2)</f>
        <v>0</v>
      </c>
      <c r="G394" s="75"/>
      <c r="H394" s="76"/>
      <c r="I394" s="77"/>
      <c r="J394" s="78"/>
      <c r="K394" s="79"/>
      <c r="L394" s="79"/>
      <c r="M394" s="61" t="str">
        <f t="shared" si="6"/>
        <v/>
      </c>
      <c r="O394" s="80"/>
    </row>
    <row r="395">
      <c r="A395" s="53" t="str">
        <f>IF(B395="","",ROW()-264)</f>
        <v/>
      </c>
      <c r="B395" s="54"/>
      <c r="C395" s="53"/>
      <c r="D395" s="82"/>
      <c r="E395" s="55"/>
      <c r="F395" s="56">
        <f>ROUND(SUM(D395*E395),2)</f>
        <v>0</v>
      </c>
      <c r="G395" s="56"/>
      <c r="H395" s="57"/>
      <c r="I395" s="58"/>
      <c r="J395" s="59"/>
      <c r="K395" s="81" t="str">
        <f>IFERROR(ROUND(AVERAGE(E395:E397),2),"")</f>
        <v/>
      </c>
      <c r="L395" s="60" t="str">
        <f>IFERROR(ROUND(SUM(D395*K395),2),"")</f>
        <v/>
      </c>
      <c r="M395" s="61" t="str">
        <f t="shared" si="6"/>
        <v/>
      </c>
      <c r="O395" s="62" t="str">
        <f>IFERROR(VLOOKUP(C395,$X$2:$Y$78,2,0),"")</f>
        <v/>
      </c>
    </row>
    <row r="396">
      <c r="A396" s="63"/>
      <c r="B396" s="64"/>
      <c r="C396" s="63"/>
      <c r="D396" s="63"/>
      <c r="E396" s="65"/>
      <c r="F396" s="66">
        <f>ROUND(SUM(D395*E396),2)</f>
        <v>0</v>
      </c>
      <c r="G396" s="66"/>
      <c r="H396" s="67"/>
      <c r="I396" s="68"/>
      <c r="J396" s="69"/>
      <c r="K396" s="70"/>
      <c r="L396" s="70"/>
      <c r="M396" s="61" t="str">
        <f t="shared" ref="M396:M459" si="7">IF(E396="","","filtrar")</f>
        <v/>
      </c>
      <c r="O396" s="71"/>
    </row>
    <row r="397" ht="15.75">
      <c r="A397" s="72"/>
      <c r="B397" s="73"/>
      <c r="C397" s="72"/>
      <c r="D397" s="72"/>
      <c r="E397" s="74"/>
      <c r="F397" s="75">
        <f>ROUND(SUM(D395*E397),2)</f>
        <v>0</v>
      </c>
      <c r="G397" s="75"/>
      <c r="H397" s="76"/>
      <c r="I397" s="77"/>
      <c r="J397" s="78"/>
      <c r="K397" s="79"/>
      <c r="L397" s="79"/>
      <c r="M397" s="61" t="str">
        <f t="shared" si="7"/>
        <v/>
      </c>
      <c r="O397" s="80"/>
    </row>
    <row r="398">
      <c r="A398" s="53" t="str">
        <f>IF(B398="","",ROW()-266)</f>
        <v/>
      </c>
      <c r="B398" s="54"/>
      <c r="C398" s="53"/>
      <c r="D398" s="53"/>
      <c r="E398" s="55"/>
      <c r="F398" s="56">
        <f>ROUND(SUM(D398*E398),2)</f>
        <v>0</v>
      </c>
      <c r="G398" s="56"/>
      <c r="H398" s="57"/>
      <c r="I398" s="58"/>
      <c r="J398" s="59"/>
      <c r="K398" s="81" t="str">
        <f>IFERROR(ROUND(AVERAGE(E398:E400),2),"")</f>
        <v/>
      </c>
      <c r="L398" s="60" t="str">
        <f>IFERROR(ROUND(SUM(D398*K398),2),"")</f>
        <v/>
      </c>
      <c r="M398" s="61" t="str">
        <f t="shared" si="7"/>
        <v/>
      </c>
      <c r="O398" s="62" t="str">
        <f>IFERROR(VLOOKUP(C398,$X$2:$Y$78,2,0),"")</f>
        <v/>
      </c>
    </row>
    <row r="399">
      <c r="A399" s="63"/>
      <c r="B399" s="64"/>
      <c r="C399" s="63"/>
      <c r="D399" s="63"/>
      <c r="E399" s="65"/>
      <c r="F399" s="66">
        <f>ROUND(SUM(D398*E399),2)</f>
        <v>0</v>
      </c>
      <c r="G399" s="66"/>
      <c r="H399" s="67"/>
      <c r="I399" s="68"/>
      <c r="J399" s="69"/>
      <c r="K399" s="70"/>
      <c r="L399" s="70"/>
      <c r="M399" s="61" t="str">
        <f t="shared" si="7"/>
        <v/>
      </c>
      <c r="O399" s="71"/>
    </row>
    <row r="400" ht="15.75">
      <c r="A400" s="72"/>
      <c r="B400" s="73"/>
      <c r="C400" s="72"/>
      <c r="D400" s="72"/>
      <c r="E400" s="74"/>
      <c r="F400" s="75">
        <f>ROUND(SUM(D398*E400),2)</f>
        <v>0</v>
      </c>
      <c r="G400" s="75"/>
      <c r="H400" s="76"/>
      <c r="I400" s="77"/>
      <c r="J400" s="78"/>
      <c r="K400" s="79"/>
      <c r="L400" s="79"/>
      <c r="M400" s="61" t="str">
        <f t="shared" si="7"/>
        <v/>
      </c>
      <c r="O400" s="80"/>
    </row>
    <row r="401">
      <c r="A401" s="53" t="str">
        <f>IF(B401="","",ROW()-268)</f>
        <v/>
      </c>
      <c r="B401" s="54"/>
      <c r="C401" s="53"/>
      <c r="D401" s="82"/>
      <c r="E401" s="55"/>
      <c r="F401" s="56">
        <f>ROUND(SUM(D401*E401),2)</f>
        <v>0</v>
      </c>
      <c r="G401" s="56"/>
      <c r="H401" s="57"/>
      <c r="I401" s="58"/>
      <c r="J401" s="59"/>
      <c r="K401" s="81" t="str">
        <f>IFERROR(ROUND(AVERAGE(E401:E403),2),"")</f>
        <v/>
      </c>
      <c r="L401" s="60" t="str">
        <f>IFERROR(ROUND(SUM(D401*K401),2),"")</f>
        <v/>
      </c>
      <c r="M401" s="61" t="str">
        <f t="shared" si="7"/>
        <v/>
      </c>
      <c r="O401" s="62" t="str">
        <f>IFERROR(VLOOKUP(C401,$X$2:$Y$78,2,0),"")</f>
        <v/>
      </c>
    </row>
    <row r="402">
      <c r="A402" s="63"/>
      <c r="B402" s="64"/>
      <c r="C402" s="63"/>
      <c r="D402" s="63"/>
      <c r="E402" s="65"/>
      <c r="F402" s="66">
        <f>ROUND(SUM(D401*E402),2)</f>
        <v>0</v>
      </c>
      <c r="G402" s="66"/>
      <c r="H402" s="67"/>
      <c r="I402" s="68"/>
      <c r="J402" s="69"/>
      <c r="K402" s="70"/>
      <c r="L402" s="70"/>
      <c r="M402" s="61" t="str">
        <f t="shared" si="7"/>
        <v/>
      </c>
      <c r="O402" s="71"/>
    </row>
    <row r="403" ht="15.75">
      <c r="A403" s="72"/>
      <c r="B403" s="73"/>
      <c r="C403" s="72"/>
      <c r="D403" s="72"/>
      <c r="E403" s="74"/>
      <c r="F403" s="75">
        <f>ROUND(SUM(D401*E403),2)</f>
        <v>0</v>
      </c>
      <c r="G403" s="75"/>
      <c r="H403" s="76"/>
      <c r="I403" s="77"/>
      <c r="J403" s="78"/>
      <c r="K403" s="79"/>
      <c r="L403" s="79"/>
      <c r="M403" s="61" t="str">
        <f t="shared" si="7"/>
        <v/>
      </c>
      <c r="O403" s="80"/>
    </row>
    <row r="404">
      <c r="A404" s="53" t="str">
        <f>IF(B404="","",ROW()-270)</f>
        <v/>
      </c>
      <c r="B404" s="54"/>
      <c r="C404" s="53"/>
      <c r="D404" s="53"/>
      <c r="E404" s="55"/>
      <c r="F404" s="56">
        <f>ROUND(SUM(D404*E404),2)</f>
        <v>0</v>
      </c>
      <c r="G404" s="56"/>
      <c r="H404" s="57"/>
      <c r="I404" s="58"/>
      <c r="J404" s="59"/>
      <c r="K404" s="81" t="str">
        <f>IFERROR(ROUND(AVERAGE(E404:E406),2),"")</f>
        <v/>
      </c>
      <c r="L404" s="60" t="str">
        <f>IFERROR(ROUND(SUM(D404*K404),2),"")</f>
        <v/>
      </c>
      <c r="M404" s="61" t="str">
        <f t="shared" si="7"/>
        <v/>
      </c>
      <c r="O404" s="62" t="str">
        <f>IFERROR(VLOOKUP(C404,$X$2:$Y$78,2,0),"")</f>
        <v/>
      </c>
    </row>
    <row r="405">
      <c r="A405" s="63"/>
      <c r="B405" s="64"/>
      <c r="C405" s="63"/>
      <c r="D405" s="63"/>
      <c r="E405" s="65"/>
      <c r="F405" s="66">
        <f>ROUND(SUM(D404*E405),2)</f>
        <v>0</v>
      </c>
      <c r="G405" s="66"/>
      <c r="H405" s="67"/>
      <c r="I405" s="68"/>
      <c r="J405" s="69"/>
      <c r="K405" s="70"/>
      <c r="L405" s="70"/>
      <c r="M405" s="61" t="str">
        <f t="shared" si="7"/>
        <v/>
      </c>
      <c r="O405" s="71"/>
    </row>
    <row r="406" ht="15.75">
      <c r="A406" s="72"/>
      <c r="B406" s="73"/>
      <c r="C406" s="72"/>
      <c r="D406" s="72"/>
      <c r="E406" s="74"/>
      <c r="F406" s="75">
        <f>ROUND(SUM(D404*E406),2)</f>
        <v>0</v>
      </c>
      <c r="G406" s="75"/>
      <c r="H406" s="76"/>
      <c r="I406" s="77"/>
      <c r="J406" s="78"/>
      <c r="K406" s="79"/>
      <c r="L406" s="79"/>
      <c r="M406" s="61" t="str">
        <f t="shared" si="7"/>
        <v/>
      </c>
      <c r="O406" s="80"/>
    </row>
    <row r="407">
      <c r="A407" s="53" t="str">
        <f>IF(B407="","",ROW()-272)</f>
        <v/>
      </c>
      <c r="B407" s="54"/>
      <c r="C407" s="53"/>
      <c r="D407" s="82"/>
      <c r="E407" s="55"/>
      <c r="F407" s="56">
        <f>ROUND(SUM(D407*E407),2)</f>
        <v>0</v>
      </c>
      <c r="G407" s="56"/>
      <c r="H407" s="57"/>
      <c r="I407" s="58"/>
      <c r="J407" s="59"/>
      <c r="K407" s="81" t="str">
        <f>IFERROR(ROUND(AVERAGE(E407:E409),2),"")</f>
        <v/>
      </c>
      <c r="L407" s="60" t="str">
        <f>IFERROR(ROUND(SUM(D407*K407),2),"")</f>
        <v/>
      </c>
      <c r="M407" s="61" t="str">
        <f t="shared" si="7"/>
        <v/>
      </c>
      <c r="O407" s="62" t="str">
        <f>IFERROR(VLOOKUP(C407,$X$2:$Y$78,2,0),"")</f>
        <v/>
      </c>
    </row>
    <row r="408">
      <c r="A408" s="63"/>
      <c r="B408" s="64"/>
      <c r="C408" s="63"/>
      <c r="D408" s="63"/>
      <c r="E408" s="65"/>
      <c r="F408" s="66">
        <f>ROUND(SUM(D407*E408),2)</f>
        <v>0</v>
      </c>
      <c r="G408" s="66"/>
      <c r="H408" s="67"/>
      <c r="I408" s="68"/>
      <c r="J408" s="69"/>
      <c r="K408" s="70"/>
      <c r="L408" s="70"/>
      <c r="M408" s="61" t="str">
        <f t="shared" si="7"/>
        <v/>
      </c>
      <c r="O408" s="71"/>
    </row>
    <row r="409" ht="15.75">
      <c r="A409" s="72"/>
      <c r="B409" s="73"/>
      <c r="C409" s="72"/>
      <c r="D409" s="72"/>
      <c r="E409" s="74"/>
      <c r="F409" s="75">
        <f>ROUND(SUM(D407*E409),2)</f>
        <v>0</v>
      </c>
      <c r="G409" s="75"/>
      <c r="H409" s="76"/>
      <c r="I409" s="77"/>
      <c r="J409" s="78"/>
      <c r="K409" s="79"/>
      <c r="L409" s="79"/>
      <c r="M409" s="61" t="str">
        <f t="shared" si="7"/>
        <v/>
      </c>
      <c r="O409" s="80"/>
    </row>
    <row r="410">
      <c r="A410" s="53" t="str">
        <f>IF(B410="","",ROW()-274)</f>
        <v/>
      </c>
      <c r="B410" s="54"/>
      <c r="C410" s="53"/>
      <c r="D410" s="53"/>
      <c r="E410" s="55"/>
      <c r="F410" s="56">
        <f>ROUND(SUM(D410*E410),2)</f>
        <v>0</v>
      </c>
      <c r="G410" s="56"/>
      <c r="H410" s="57"/>
      <c r="I410" s="58"/>
      <c r="J410" s="59"/>
      <c r="K410" s="81" t="str">
        <f>IFERROR(ROUND(AVERAGE(E410:E412),2),"")</f>
        <v/>
      </c>
      <c r="L410" s="60" t="str">
        <f>IFERROR(ROUND(SUM(D410*K410),2),"")</f>
        <v/>
      </c>
      <c r="M410" s="61" t="str">
        <f t="shared" si="7"/>
        <v/>
      </c>
      <c r="O410" s="62" t="str">
        <f>IFERROR(VLOOKUP(C410,$X$2:$Y$78,2,0),"")</f>
        <v/>
      </c>
    </row>
    <row r="411">
      <c r="A411" s="63"/>
      <c r="B411" s="64"/>
      <c r="C411" s="63"/>
      <c r="D411" s="63"/>
      <c r="E411" s="65"/>
      <c r="F411" s="66">
        <f>ROUND(SUM(D410*E411),2)</f>
        <v>0</v>
      </c>
      <c r="G411" s="66"/>
      <c r="H411" s="67"/>
      <c r="I411" s="68"/>
      <c r="J411" s="69"/>
      <c r="K411" s="70"/>
      <c r="L411" s="70"/>
      <c r="M411" s="61" t="str">
        <f t="shared" si="7"/>
        <v/>
      </c>
      <c r="O411" s="71"/>
    </row>
    <row r="412" ht="15.75">
      <c r="A412" s="72"/>
      <c r="B412" s="73"/>
      <c r="C412" s="72"/>
      <c r="D412" s="72"/>
      <c r="E412" s="74"/>
      <c r="F412" s="75">
        <f>ROUND(SUM(D410*E412),2)</f>
        <v>0</v>
      </c>
      <c r="G412" s="75"/>
      <c r="H412" s="76"/>
      <c r="I412" s="77"/>
      <c r="J412" s="78"/>
      <c r="K412" s="79"/>
      <c r="L412" s="79"/>
      <c r="M412" s="61" t="str">
        <f t="shared" si="7"/>
        <v/>
      </c>
      <c r="O412" s="80"/>
    </row>
    <row r="413">
      <c r="A413" s="53" t="str">
        <f>IF(B413="","",ROW()-276)</f>
        <v/>
      </c>
      <c r="B413" s="54"/>
      <c r="C413" s="53"/>
      <c r="D413" s="82"/>
      <c r="E413" s="55"/>
      <c r="F413" s="56">
        <f>ROUND(SUM(D413*E413),2)</f>
        <v>0</v>
      </c>
      <c r="G413" s="56"/>
      <c r="H413" s="57"/>
      <c r="I413" s="58"/>
      <c r="J413" s="59"/>
      <c r="K413" s="81" t="str">
        <f>IFERROR(ROUND(AVERAGE(E413:E415),2),"")</f>
        <v/>
      </c>
      <c r="L413" s="60" t="str">
        <f>IFERROR(ROUND(SUM(D413*K413),2),"")</f>
        <v/>
      </c>
      <c r="M413" s="61" t="str">
        <f t="shared" si="7"/>
        <v/>
      </c>
      <c r="O413" s="62" t="str">
        <f>IFERROR(VLOOKUP(C413,$X$2:$Y$78,2,0),"")</f>
        <v/>
      </c>
    </row>
    <row r="414">
      <c r="A414" s="63"/>
      <c r="B414" s="64"/>
      <c r="C414" s="63"/>
      <c r="D414" s="63"/>
      <c r="E414" s="65"/>
      <c r="F414" s="66">
        <f>ROUND(SUM(D413*E414),2)</f>
        <v>0</v>
      </c>
      <c r="G414" s="66"/>
      <c r="H414" s="67"/>
      <c r="I414" s="68"/>
      <c r="J414" s="69"/>
      <c r="K414" s="70"/>
      <c r="L414" s="70"/>
      <c r="M414" s="61" t="str">
        <f t="shared" si="7"/>
        <v/>
      </c>
      <c r="O414" s="71"/>
    </row>
    <row r="415" ht="15.75">
      <c r="A415" s="72"/>
      <c r="B415" s="73"/>
      <c r="C415" s="72"/>
      <c r="D415" s="72"/>
      <c r="E415" s="74"/>
      <c r="F415" s="75">
        <f>ROUND(SUM(D413*E415),2)</f>
        <v>0</v>
      </c>
      <c r="G415" s="75"/>
      <c r="H415" s="76"/>
      <c r="I415" s="77"/>
      <c r="J415" s="78"/>
      <c r="K415" s="79"/>
      <c r="L415" s="79"/>
      <c r="M415" s="61" t="str">
        <f t="shared" si="7"/>
        <v/>
      </c>
      <c r="O415" s="80"/>
    </row>
    <row r="416">
      <c r="A416" s="53" t="str">
        <f>IF(B416="","",ROW()-278)</f>
        <v/>
      </c>
      <c r="B416" s="54"/>
      <c r="C416" s="53"/>
      <c r="D416" s="53"/>
      <c r="E416" s="55"/>
      <c r="F416" s="56">
        <f>ROUND(SUM(D416*E416),2)</f>
        <v>0</v>
      </c>
      <c r="G416" s="56"/>
      <c r="H416" s="57"/>
      <c r="I416" s="58"/>
      <c r="J416" s="59"/>
      <c r="K416" s="81" t="str">
        <f>IFERROR(ROUND(AVERAGE(E416:E418),2),"")</f>
        <v/>
      </c>
      <c r="L416" s="60" t="str">
        <f>IFERROR(ROUND(SUM(D416*K416),2),"")</f>
        <v/>
      </c>
      <c r="M416" s="61" t="str">
        <f t="shared" si="7"/>
        <v/>
      </c>
      <c r="O416" s="62" t="str">
        <f>IFERROR(VLOOKUP(C416,$X$2:$Y$78,2,0),"")</f>
        <v/>
      </c>
    </row>
    <row r="417">
      <c r="A417" s="63"/>
      <c r="B417" s="64"/>
      <c r="C417" s="63"/>
      <c r="D417" s="63"/>
      <c r="E417" s="65"/>
      <c r="F417" s="66">
        <f>ROUND(SUM(D416*E417),2)</f>
        <v>0</v>
      </c>
      <c r="G417" s="66"/>
      <c r="H417" s="67"/>
      <c r="I417" s="68"/>
      <c r="J417" s="69"/>
      <c r="K417" s="70"/>
      <c r="L417" s="70"/>
      <c r="M417" s="61" t="str">
        <f t="shared" si="7"/>
        <v/>
      </c>
      <c r="O417" s="71"/>
    </row>
    <row r="418" ht="15.75">
      <c r="A418" s="72"/>
      <c r="B418" s="73"/>
      <c r="C418" s="72"/>
      <c r="D418" s="72"/>
      <c r="E418" s="74"/>
      <c r="F418" s="75">
        <f>ROUND(SUM(D416*E418),2)</f>
        <v>0</v>
      </c>
      <c r="G418" s="75"/>
      <c r="H418" s="76"/>
      <c r="I418" s="77"/>
      <c r="J418" s="78"/>
      <c r="K418" s="79"/>
      <c r="L418" s="79"/>
      <c r="M418" s="61" t="str">
        <f t="shared" si="7"/>
        <v/>
      </c>
      <c r="O418" s="80"/>
    </row>
    <row r="419">
      <c r="A419" s="53" t="str">
        <f>IF(B419="","",ROW()-280)</f>
        <v/>
      </c>
      <c r="B419" s="54"/>
      <c r="C419" s="53"/>
      <c r="D419" s="82"/>
      <c r="E419" s="55"/>
      <c r="F419" s="56">
        <f>ROUND(SUM(D419*E419),2)</f>
        <v>0</v>
      </c>
      <c r="G419" s="56"/>
      <c r="H419" s="57"/>
      <c r="I419" s="58"/>
      <c r="J419" s="59"/>
      <c r="K419" s="81" t="str">
        <f>IFERROR(ROUND(AVERAGE(E419:E421),2),"")</f>
        <v/>
      </c>
      <c r="L419" s="60" t="str">
        <f>IFERROR(ROUND(SUM(D419*K419),2),"")</f>
        <v/>
      </c>
      <c r="M419" s="61" t="str">
        <f t="shared" si="7"/>
        <v/>
      </c>
      <c r="O419" s="62" t="str">
        <f>IFERROR(VLOOKUP(C419,$X$2:$Y$78,2,0),"")</f>
        <v/>
      </c>
    </row>
    <row r="420">
      <c r="A420" s="63"/>
      <c r="B420" s="64"/>
      <c r="C420" s="63"/>
      <c r="D420" s="63"/>
      <c r="E420" s="65"/>
      <c r="F420" s="66">
        <f>ROUND(SUM(D419*E420),2)</f>
        <v>0</v>
      </c>
      <c r="G420" s="66"/>
      <c r="H420" s="67"/>
      <c r="I420" s="68"/>
      <c r="J420" s="69"/>
      <c r="K420" s="70"/>
      <c r="L420" s="70"/>
      <c r="M420" s="61" t="str">
        <f t="shared" si="7"/>
        <v/>
      </c>
      <c r="O420" s="71"/>
    </row>
    <row r="421" ht="15.75">
      <c r="A421" s="72"/>
      <c r="B421" s="73"/>
      <c r="C421" s="72"/>
      <c r="D421" s="72"/>
      <c r="E421" s="74"/>
      <c r="F421" s="75">
        <f>ROUND(SUM(D419*E421),2)</f>
        <v>0</v>
      </c>
      <c r="G421" s="75"/>
      <c r="H421" s="76"/>
      <c r="I421" s="77"/>
      <c r="J421" s="78"/>
      <c r="K421" s="79"/>
      <c r="L421" s="79"/>
      <c r="M421" s="61" t="str">
        <f t="shared" si="7"/>
        <v/>
      </c>
      <c r="O421" s="80"/>
    </row>
    <row r="422">
      <c r="A422" s="53" t="str">
        <f>IF(B422="","",ROW()-282)</f>
        <v/>
      </c>
      <c r="B422" s="54"/>
      <c r="C422" s="53"/>
      <c r="D422" s="53"/>
      <c r="E422" s="55"/>
      <c r="F422" s="56">
        <f>ROUND(SUM(D422*E422),2)</f>
        <v>0</v>
      </c>
      <c r="G422" s="56"/>
      <c r="H422" s="57"/>
      <c r="I422" s="58"/>
      <c r="J422" s="59"/>
      <c r="K422" s="81" t="str">
        <f>IFERROR(ROUND(AVERAGE(E422:E424),2),"")</f>
        <v/>
      </c>
      <c r="L422" s="60" t="str">
        <f>IFERROR(ROUND(SUM(D422*K422),2),"")</f>
        <v/>
      </c>
      <c r="M422" s="61" t="str">
        <f t="shared" si="7"/>
        <v/>
      </c>
      <c r="O422" s="62" t="str">
        <f>IFERROR(VLOOKUP(C422,$X$2:$Y$78,2,0),"")</f>
        <v/>
      </c>
    </row>
    <row r="423">
      <c r="A423" s="63"/>
      <c r="B423" s="64"/>
      <c r="C423" s="63"/>
      <c r="D423" s="63"/>
      <c r="E423" s="65"/>
      <c r="F423" s="66">
        <f>ROUND(SUM(D422*E423),2)</f>
        <v>0</v>
      </c>
      <c r="G423" s="66"/>
      <c r="H423" s="67"/>
      <c r="I423" s="68"/>
      <c r="J423" s="69"/>
      <c r="K423" s="70"/>
      <c r="L423" s="70"/>
      <c r="M423" s="61" t="str">
        <f t="shared" si="7"/>
        <v/>
      </c>
      <c r="O423" s="71"/>
    </row>
    <row r="424" ht="15.75">
      <c r="A424" s="72"/>
      <c r="B424" s="73"/>
      <c r="C424" s="72"/>
      <c r="D424" s="72"/>
      <c r="E424" s="74"/>
      <c r="F424" s="75">
        <f>ROUND(SUM(D422*E424),2)</f>
        <v>0</v>
      </c>
      <c r="G424" s="75"/>
      <c r="H424" s="76"/>
      <c r="I424" s="77"/>
      <c r="J424" s="78"/>
      <c r="K424" s="79"/>
      <c r="L424" s="79"/>
      <c r="M424" s="61" t="str">
        <f t="shared" si="7"/>
        <v/>
      </c>
      <c r="O424" s="80"/>
    </row>
    <row r="425">
      <c r="A425" s="53" t="str">
        <f>IF(B425="","",ROW()-284)</f>
        <v/>
      </c>
      <c r="B425" s="54"/>
      <c r="C425" s="53"/>
      <c r="D425" s="82"/>
      <c r="E425" s="55"/>
      <c r="F425" s="56">
        <f>ROUND(SUM(D425*E425),2)</f>
        <v>0</v>
      </c>
      <c r="G425" s="56"/>
      <c r="H425" s="57"/>
      <c r="I425" s="58"/>
      <c r="J425" s="59"/>
      <c r="K425" s="81" t="str">
        <f>IFERROR(ROUND(AVERAGE(E425:E427),2),"")</f>
        <v/>
      </c>
      <c r="L425" s="60" t="str">
        <f>IFERROR(ROUND(SUM(D425*K425),2),"")</f>
        <v/>
      </c>
      <c r="M425" s="61" t="str">
        <f t="shared" si="7"/>
        <v/>
      </c>
      <c r="O425" s="62" t="str">
        <f>IFERROR(VLOOKUP(C425,$X$2:$Y$78,2,0),"")</f>
        <v/>
      </c>
    </row>
    <row r="426">
      <c r="A426" s="63"/>
      <c r="B426" s="64"/>
      <c r="C426" s="63"/>
      <c r="D426" s="63"/>
      <c r="E426" s="65"/>
      <c r="F426" s="66">
        <f>ROUND(SUM(D425*E426),2)</f>
        <v>0</v>
      </c>
      <c r="G426" s="66"/>
      <c r="H426" s="67"/>
      <c r="I426" s="68"/>
      <c r="J426" s="69"/>
      <c r="K426" s="70"/>
      <c r="L426" s="70"/>
      <c r="M426" s="61" t="str">
        <f t="shared" si="7"/>
        <v/>
      </c>
      <c r="O426" s="71"/>
    </row>
    <row r="427" ht="15.75">
      <c r="A427" s="72"/>
      <c r="B427" s="73"/>
      <c r="C427" s="72"/>
      <c r="D427" s="72"/>
      <c r="E427" s="74"/>
      <c r="F427" s="75">
        <f>ROUND(SUM(D425*E427),2)</f>
        <v>0</v>
      </c>
      <c r="G427" s="75"/>
      <c r="H427" s="76"/>
      <c r="I427" s="77"/>
      <c r="J427" s="78"/>
      <c r="K427" s="79"/>
      <c r="L427" s="79"/>
      <c r="M427" s="61" t="str">
        <f t="shared" si="7"/>
        <v/>
      </c>
      <c r="O427" s="80"/>
    </row>
    <row r="428">
      <c r="A428" s="53" t="str">
        <f>IF(B428="","",ROW()-286)</f>
        <v/>
      </c>
      <c r="B428" s="54"/>
      <c r="C428" s="53"/>
      <c r="D428" s="53"/>
      <c r="E428" s="55"/>
      <c r="F428" s="56">
        <f>ROUND(SUM(D428*E428),2)</f>
        <v>0</v>
      </c>
      <c r="G428" s="56"/>
      <c r="H428" s="57"/>
      <c r="I428" s="58"/>
      <c r="J428" s="59"/>
      <c r="K428" s="81" t="str">
        <f>IFERROR(ROUND(AVERAGE(E428:E430),2),"")</f>
        <v/>
      </c>
      <c r="L428" s="60" t="str">
        <f>IFERROR(ROUND(SUM(D428*K428),2),"")</f>
        <v/>
      </c>
      <c r="M428" s="61" t="str">
        <f t="shared" si="7"/>
        <v/>
      </c>
      <c r="O428" s="62" t="str">
        <f>IFERROR(VLOOKUP(C428,$X$2:$Y$78,2,0),"")</f>
        <v/>
      </c>
    </row>
    <row r="429">
      <c r="A429" s="63"/>
      <c r="B429" s="64"/>
      <c r="C429" s="63"/>
      <c r="D429" s="63"/>
      <c r="E429" s="65"/>
      <c r="F429" s="66">
        <f>ROUND(SUM(D428*E429),2)</f>
        <v>0</v>
      </c>
      <c r="G429" s="66"/>
      <c r="H429" s="67"/>
      <c r="I429" s="68"/>
      <c r="J429" s="69"/>
      <c r="K429" s="70"/>
      <c r="L429" s="70"/>
      <c r="M429" s="61" t="str">
        <f t="shared" si="7"/>
        <v/>
      </c>
      <c r="O429" s="71"/>
    </row>
    <row r="430" ht="15.75">
      <c r="A430" s="72"/>
      <c r="B430" s="73"/>
      <c r="C430" s="72"/>
      <c r="D430" s="72"/>
      <c r="E430" s="74"/>
      <c r="F430" s="75">
        <f>ROUND(SUM(D428*E430),2)</f>
        <v>0</v>
      </c>
      <c r="G430" s="75"/>
      <c r="H430" s="76"/>
      <c r="I430" s="77"/>
      <c r="J430" s="78"/>
      <c r="K430" s="79"/>
      <c r="L430" s="79"/>
      <c r="M430" s="61" t="str">
        <f t="shared" si="7"/>
        <v/>
      </c>
      <c r="O430" s="80"/>
    </row>
    <row r="431">
      <c r="A431" s="53" t="str">
        <f>IF(B431="","",ROW()-288)</f>
        <v/>
      </c>
      <c r="B431" s="54"/>
      <c r="C431" s="53"/>
      <c r="D431" s="82"/>
      <c r="E431" s="55"/>
      <c r="F431" s="56">
        <f>ROUND(SUM(D431*E431),2)</f>
        <v>0</v>
      </c>
      <c r="G431" s="56"/>
      <c r="H431" s="57"/>
      <c r="I431" s="58"/>
      <c r="J431" s="59"/>
      <c r="K431" s="81" t="str">
        <f>IFERROR(ROUND(AVERAGE(E431:E433),2),"")</f>
        <v/>
      </c>
      <c r="L431" s="60" t="str">
        <f>IFERROR(ROUND(SUM(D431*K431),2),"")</f>
        <v/>
      </c>
      <c r="M431" s="61" t="str">
        <f t="shared" si="7"/>
        <v/>
      </c>
      <c r="O431" s="62" t="str">
        <f>IFERROR(VLOOKUP(C431,$X$2:$Y$78,2,0),"")</f>
        <v/>
      </c>
    </row>
    <row r="432">
      <c r="A432" s="63"/>
      <c r="B432" s="64"/>
      <c r="C432" s="63"/>
      <c r="D432" s="63"/>
      <c r="E432" s="65"/>
      <c r="F432" s="66">
        <f>ROUND(SUM(D431*E432),2)</f>
        <v>0</v>
      </c>
      <c r="G432" s="66"/>
      <c r="H432" s="67"/>
      <c r="I432" s="68"/>
      <c r="J432" s="69"/>
      <c r="K432" s="70"/>
      <c r="L432" s="70"/>
      <c r="M432" s="61" t="str">
        <f t="shared" si="7"/>
        <v/>
      </c>
      <c r="O432" s="71"/>
    </row>
    <row r="433" ht="15.75">
      <c r="A433" s="72"/>
      <c r="B433" s="73"/>
      <c r="C433" s="72"/>
      <c r="D433" s="72"/>
      <c r="E433" s="74"/>
      <c r="F433" s="75">
        <f>ROUND(SUM(D431*E433),2)</f>
        <v>0</v>
      </c>
      <c r="G433" s="75"/>
      <c r="H433" s="76"/>
      <c r="I433" s="77"/>
      <c r="J433" s="78"/>
      <c r="K433" s="79"/>
      <c r="L433" s="79"/>
      <c r="M433" s="61" t="str">
        <f t="shared" si="7"/>
        <v/>
      </c>
      <c r="O433" s="80"/>
    </row>
    <row r="434">
      <c r="A434" s="53" t="str">
        <f>IF(B434="","",ROW()-290)</f>
        <v/>
      </c>
      <c r="B434" s="54"/>
      <c r="C434" s="53"/>
      <c r="D434" s="53"/>
      <c r="E434" s="55"/>
      <c r="F434" s="56">
        <f>ROUND(SUM(D434*E434),2)</f>
        <v>0</v>
      </c>
      <c r="G434" s="56"/>
      <c r="H434" s="57"/>
      <c r="I434" s="58"/>
      <c r="J434" s="59"/>
      <c r="K434" s="81" t="str">
        <f>IFERROR(ROUND(AVERAGE(E434:E436),2),"")</f>
        <v/>
      </c>
      <c r="L434" s="60" t="str">
        <f>IFERROR(ROUND(SUM(D434*K434),2),"")</f>
        <v/>
      </c>
      <c r="M434" s="61" t="str">
        <f t="shared" si="7"/>
        <v/>
      </c>
      <c r="O434" s="62" t="str">
        <f>IFERROR(VLOOKUP(C434,$X$2:$Y$78,2,0),"")</f>
        <v/>
      </c>
    </row>
    <row r="435">
      <c r="A435" s="63"/>
      <c r="B435" s="64"/>
      <c r="C435" s="63"/>
      <c r="D435" s="63"/>
      <c r="E435" s="65"/>
      <c r="F435" s="66">
        <f>ROUND(SUM(D434*E435),2)</f>
        <v>0</v>
      </c>
      <c r="G435" s="66"/>
      <c r="H435" s="67"/>
      <c r="I435" s="68"/>
      <c r="J435" s="69"/>
      <c r="K435" s="70"/>
      <c r="L435" s="70"/>
      <c r="M435" s="61" t="str">
        <f t="shared" si="7"/>
        <v/>
      </c>
      <c r="O435" s="71"/>
    </row>
    <row r="436" ht="15.75">
      <c r="A436" s="72"/>
      <c r="B436" s="73"/>
      <c r="C436" s="72"/>
      <c r="D436" s="72"/>
      <c r="E436" s="74"/>
      <c r="F436" s="75">
        <f>ROUND(SUM(D434*E436),2)</f>
        <v>0</v>
      </c>
      <c r="G436" s="75"/>
      <c r="H436" s="76"/>
      <c r="I436" s="77"/>
      <c r="J436" s="78"/>
      <c r="K436" s="79"/>
      <c r="L436" s="79"/>
      <c r="M436" s="61" t="str">
        <f t="shared" si="7"/>
        <v/>
      </c>
      <c r="O436" s="80"/>
    </row>
    <row r="437">
      <c r="A437" s="53" t="str">
        <f>IF(B437="","",ROW()-292)</f>
        <v/>
      </c>
      <c r="B437" s="54"/>
      <c r="C437" s="53"/>
      <c r="D437" s="82"/>
      <c r="E437" s="55"/>
      <c r="F437" s="56">
        <f>ROUND(SUM(D437*E437),2)</f>
        <v>0</v>
      </c>
      <c r="G437" s="56"/>
      <c r="H437" s="57"/>
      <c r="I437" s="58"/>
      <c r="J437" s="59"/>
      <c r="K437" s="81" t="str">
        <f>IFERROR(ROUND(AVERAGE(E437:E439),2),"")</f>
        <v/>
      </c>
      <c r="L437" s="60" t="str">
        <f>IFERROR(ROUND(SUM(D437*K437),2),"")</f>
        <v/>
      </c>
      <c r="M437" s="61" t="str">
        <f t="shared" si="7"/>
        <v/>
      </c>
      <c r="O437" s="62" t="str">
        <f>IFERROR(VLOOKUP(C437,$X$2:$Y$78,2,0),"")</f>
        <v/>
      </c>
    </row>
    <row r="438">
      <c r="A438" s="63"/>
      <c r="B438" s="64"/>
      <c r="C438" s="63"/>
      <c r="D438" s="63"/>
      <c r="E438" s="65"/>
      <c r="F438" s="66">
        <f>ROUND(SUM(D437*E438),2)</f>
        <v>0</v>
      </c>
      <c r="G438" s="66"/>
      <c r="H438" s="67"/>
      <c r="I438" s="68"/>
      <c r="J438" s="69"/>
      <c r="K438" s="70"/>
      <c r="L438" s="70"/>
      <c r="M438" s="61" t="str">
        <f t="shared" si="7"/>
        <v/>
      </c>
      <c r="O438" s="71"/>
    </row>
    <row r="439" ht="15.75">
      <c r="A439" s="72"/>
      <c r="B439" s="73"/>
      <c r="C439" s="72"/>
      <c r="D439" s="72"/>
      <c r="E439" s="74"/>
      <c r="F439" s="75">
        <f>ROUND(SUM(D437*E439),2)</f>
        <v>0</v>
      </c>
      <c r="G439" s="75"/>
      <c r="H439" s="76"/>
      <c r="I439" s="77"/>
      <c r="J439" s="78"/>
      <c r="K439" s="79"/>
      <c r="L439" s="79"/>
      <c r="M439" s="61" t="str">
        <f t="shared" si="7"/>
        <v/>
      </c>
      <c r="O439" s="80"/>
    </row>
    <row r="440">
      <c r="A440" s="53" t="str">
        <f>IF(B440="","",ROW()-294)</f>
        <v/>
      </c>
      <c r="B440" s="54"/>
      <c r="C440" s="53"/>
      <c r="D440" s="53"/>
      <c r="E440" s="55"/>
      <c r="F440" s="56">
        <f>ROUND(SUM(D440*E440),2)</f>
        <v>0</v>
      </c>
      <c r="G440" s="56"/>
      <c r="H440" s="57"/>
      <c r="I440" s="58"/>
      <c r="J440" s="59"/>
      <c r="K440" s="81" t="str">
        <f>IFERROR(ROUND(AVERAGE(E440:E442),2),"")</f>
        <v/>
      </c>
      <c r="L440" s="60" t="str">
        <f>IFERROR(ROUND(SUM(D440*K440),2),"")</f>
        <v/>
      </c>
      <c r="M440" s="61" t="str">
        <f t="shared" si="7"/>
        <v/>
      </c>
      <c r="O440" s="62" t="str">
        <f>IFERROR(VLOOKUP(C440,$X$2:$Y$78,2,0),"")</f>
        <v/>
      </c>
    </row>
    <row r="441">
      <c r="A441" s="63"/>
      <c r="B441" s="64"/>
      <c r="C441" s="63"/>
      <c r="D441" s="63"/>
      <c r="E441" s="65"/>
      <c r="F441" s="66">
        <f>ROUND(SUM(D440*E441),2)</f>
        <v>0</v>
      </c>
      <c r="G441" s="66"/>
      <c r="H441" s="67"/>
      <c r="I441" s="68"/>
      <c r="J441" s="69"/>
      <c r="K441" s="70"/>
      <c r="L441" s="70"/>
      <c r="M441" s="61" t="str">
        <f t="shared" si="7"/>
        <v/>
      </c>
      <c r="O441" s="71"/>
    </row>
    <row r="442" ht="15.75">
      <c r="A442" s="72"/>
      <c r="B442" s="73"/>
      <c r="C442" s="72"/>
      <c r="D442" s="72"/>
      <c r="E442" s="74"/>
      <c r="F442" s="75">
        <f>ROUND(SUM(D440*E442),2)</f>
        <v>0</v>
      </c>
      <c r="G442" s="75"/>
      <c r="H442" s="76"/>
      <c r="I442" s="77"/>
      <c r="J442" s="78"/>
      <c r="K442" s="79"/>
      <c r="L442" s="79"/>
      <c r="M442" s="61" t="str">
        <f t="shared" si="7"/>
        <v/>
      </c>
      <c r="O442" s="80"/>
    </row>
    <row r="443">
      <c r="A443" s="53" t="str">
        <f>IF(B443="","",ROW()-296)</f>
        <v/>
      </c>
      <c r="B443" s="54"/>
      <c r="C443" s="53"/>
      <c r="D443" s="82"/>
      <c r="E443" s="55"/>
      <c r="F443" s="56">
        <f>ROUND(SUM(D443*E443),2)</f>
        <v>0</v>
      </c>
      <c r="G443" s="56"/>
      <c r="H443" s="57"/>
      <c r="I443" s="58"/>
      <c r="J443" s="59"/>
      <c r="K443" s="81" t="str">
        <f>IFERROR(ROUND(AVERAGE(E443:E445),2),"")</f>
        <v/>
      </c>
      <c r="L443" s="60" t="str">
        <f>IFERROR(ROUND(SUM(D443*K443),2),"")</f>
        <v/>
      </c>
      <c r="M443" s="61" t="str">
        <f t="shared" si="7"/>
        <v/>
      </c>
      <c r="O443" s="62" t="str">
        <f>IFERROR(VLOOKUP(C443,$X$2:$Y$78,2,0),"")</f>
        <v/>
      </c>
    </row>
    <row r="444">
      <c r="A444" s="63"/>
      <c r="B444" s="64"/>
      <c r="C444" s="63"/>
      <c r="D444" s="63"/>
      <c r="E444" s="65"/>
      <c r="F444" s="66">
        <f>ROUND(SUM(D443*E444),2)</f>
        <v>0</v>
      </c>
      <c r="G444" s="66"/>
      <c r="H444" s="67"/>
      <c r="I444" s="68"/>
      <c r="J444" s="69"/>
      <c r="K444" s="70"/>
      <c r="L444" s="70"/>
      <c r="M444" s="61" t="str">
        <f t="shared" si="7"/>
        <v/>
      </c>
      <c r="O444" s="71"/>
    </row>
    <row r="445" ht="15.75">
      <c r="A445" s="72"/>
      <c r="B445" s="73"/>
      <c r="C445" s="72"/>
      <c r="D445" s="72"/>
      <c r="E445" s="74"/>
      <c r="F445" s="75">
        <f>ROUND(SUM(D443*E445),2)</f>
        <v>0</v>
      </c>
      <c r="G445" s="75"/>
      <c r="H445" s="76"/>
      <c r="I445" s="77"/>
      <c r="J445" s="78"/>
      <c r="K445" s="79"/>
      <c r="L445" s="79"/>
      <c r="M445" s="61" t="str">
        <f t="shared" si="7"/>
        <v/>
      </c>
      <c r="O445" s="80"/>
    </row>
    <row r="446">
      <c r="A446" s="53" t="str">
        <f>IF(B446="","",ROW()-298)</f>
        <v/>
      </c>
      <c r="B446" s="54"/>
      <c r="C446" s="53"/>
      <c r="D446" s="53"/>
      <c r="E446" s="55"/>
      <c r="F446" s="56">
        <f>ROUND(SUM(D446*E446),2)</f>
        <v>0</v>
      </c>
      <c r="G446" s="56"/>
      <c r="H446" s="57"/>
      <c r="I446" s="58"/>
      <c r="J446" s="59"/>
      <c r="K446" s="81" t="str">
        <f>IFERROR(ROUND(AVERAGE(E446:E448),2),"")</f>
        <v/>
      </c>
      <c r="L446" s="60" t="str">
        <f>IFERROR(ROUND(SUM(D446*K446),2),"")</f>
        <v/>
      </c>
      <c r="M446" s="61" t="str">
        <f t="shared" si="7"/>
        <v/>
      </c>
      <c r="O446" s="62" t="str">
        <f>IFERROR(VLOOKUP(C446,$X$2:$Y$78,2,0),"")</f>
        <v/>
      </c>
    </row>
    <row r="447">
      <c r="A447" s="63"/>
      <c r="B447" s="64"/>
      <c r="C447" s="63"/>
      <c r="D447" s="63"/>
      <c r="E447" s="65"/>
      <c r="F447" s="66">
        <f>ROUND(SUM(D446*E447),2)</f>
        <v>0</v>
      </c>
      <c r="G447" s="66"/>
      <c r="H447" s="67"/>
      <c r="I447" s="68"/>
      <c r="J447" s="69"/>
      <c r="K447" s="70"/>
      <c r="L447" s="70"/>
      <c r="M447" s="61" t="str">
        <f t="shared" si="7"/>
        <v/>
      </c>
      <c r="O447" s="71"/>
    </row>
    <row r="448" ht="15.75">
      <c r="A448" s="72"/>
      <c r="B448" s="73"/>
      <c r="C448" s="72"/>
      <c r="D448" s="72"/>
      <c r="E448" s="74"/>
      <c r="F448" s="75">
        <f>ROUND(SUM(D446*E448),2)</f>
        <v>0</v>
      </c>
      <c r="G448" s="75"/>
      <c r="H448" s="76"/>
      <c r="I448" s="77"/>
      <c r="J448" s="78"/>
      <c r="K448" s="79"/>
      <c r="L448" s="79"/>
      <c r="M448" s="61" t="str">
        <f t="shared" si="7"/>
        <v/>
      </c>
      <c r="O448" s="80"/>
    </row>
    <row r="449">
      <c r="A449" s="53" t="str">
        <f>IF(B449="","",ROW()-300)</f>
        <v/>
      </c>
      <c r="B449" s="54"/>
      <c r="C449" s="53"/>
      <c r="D449" s="82"/>
      <c r="E449" s="55"/>
      <c r="F449" s="56">
        <f>ROUND(SUM(D449*E449),2)</f>
        <v>0</v>
      </c>
      <c r="G449" s="56"/>
      <c r="H449" s="57"/>
      <c r="I449" s="58"/>
      <c r="J449" s="59"/>
      <c r="K449" s="81" t="str">
        <f>IFERROR(ROUND(AVERAGE(E449:E451),2),"")</f>
        <v/>
      </c>
      <c r="L449" s="60" t="str">
        <f>IFERROR(ROUND(SUM(D449*K449),2),"")</f>
        <v/>
      </c>
      <c r="M449" s="61" t="str">
        <f t="shared" si="7"/>
        <v/>
      </c>
      <c r="O449" s="62" t="str">
        <f>IFERROR(VLOOKUP(C449,$X$2:$Y$78,2,0),"")</f>
        <v/>
      </c>
    </row>
    <row r="450">
      <c r="A450" s="63"/>
      <c r="B450" s="64"/>
      <c r="C450" s="63"/>
      <c r="D450" s="63"/>
      <c r="E450" s="65"/>
      <c r="F450" s="66">
        <f>ROUND(SUM(D449*E450),2)</f>
        <v>0</v>
      </c>
      <c r="G450" s="66"/>
      <c r="H450" s="67"/>
      <c r="I450" s="68"/>
      <c r="J450" s="69"/>
      <c r="K450" s="70"/>
      <c r="L450" s="70"/>
      <c r="M450" s="61" t="str">
        <f t="shared" si="7"/>
        <v/>
      </c>
      <c r="O450" s="71"/>
    </row>
    <row r="451" ht="15.75">
      <c r="A451" s="72"/>
      <c r="B451" s="73"/>
      <c r="C451" s="72"/>
      <c r="D451" s="72"/>
      <c r="E451" s="74"/>
      <c r="F451" s="75">
        <f>ROUND(SUM(D449*E451),2)</f>
        <v>0</v>
      </c>
      <c r="G451" s="75"/>
      <c r="H451" s="76"/>
      <c r="I451" s="77"/>
      <c r="J451" s="78"/>
      <c r="K451" s="79"/>
      <c r="L451" s="79"/>
      <c r="M451" s="61" t="str">
        <f t="shared" si="7"/>
        <v/>
      </c>
      <c r="O451" s="80"/>
    </row>
    <row r="452">
      <c r="A452" s="53" t="str">
        <f>IF(B452="","",ROW()-302)</f>
        <v/>
      </c>
      <c r="B452" s="54"/>
      <c r="C452" s="53"/>
      <c r="D452" s="53"/>
      <c r="E452" s="55"/>
      <c r="F452" s="56">
        <f>ROUND(SUM(D452*E452),2)</f>
        <v>0</v>
      </c>
      <c r="G452" s="56"/>
      <c r="H452" s="57"/>
      <c r="I452" s="58"/>
      <c r="J452" s="59"/>
      <c r="K452" s="81" t="str">
        <f>IFERROR(ROUND(AVERAGE(E452:E454),2),"")</f>
        <v/>
      </c>
      <c r="L452" s="60" t="str">
        <f>IFERROR(ROUND(SUM(D452*K452),2),"")</f>
        <v/>
      </c>
      <c r="M452" s="61" t="str">
        <f t="shared" si="7"/>
        <v/>
      </c>
      <c r="O452" s="62" t="str">
        <f>IFERROR(VLOOKUP(C452,$X$2:$Y$78,2,0),"")</f>
        <v/>
      </c>
    </row>
    <row r="453">
      <c r="A453" s="63"/>
      <c r="B453" s="64"/>
      <c r="C453" s="63"/>
      <c r="D453" s="63"/>
      <c r="E453" s="65"/>
      <c r="F453" s="66">
        <f>ROUND(SUM(D452*E453),2)</f>
        <v>0</v>
      </c>
      <c r="G453" s="66"/>
      <c r="H453" s="67"/>
      <c r="I453" s="68"/>
      <c r="J453" s="69"/>
      <c r="K453" s="70"/>
      <c r="L453" s="70"/>
      <c r="M453" s="61" t="str">
        <f t="shared" si="7"/>
        <v/>
      </c>
      <c r="O453" s="71"/>
    </row>
    <row r="454" ht="15.75">
      <c r="A454" s="72"/>
      <c r="B454" s="73"/>
      <c r="C454" s="72"/>
      <c r="D454" s="72"/>
      <c r="E454" s="74"/>
      <c r="F454" s="75">
        <f>ROUND(SUM(D452*E454),2)</f>
        <v>0</v>
      </c>
      <c r="G454" s="75"/>
      <c r="H454" s="76"/>
      <c r="I454" s="77"/>
      <c r="J454" s="78"/>
      <c r="K454" s="79"/>
      <c r="L454" s="79"/>
      <c r="M454" s="61" t="str">
        <f t="shared" si="7"/>
        <v/>
      </c>
      <c r="O454" s="80"/>
    </row>
    <row r="455">
      <c r="A455" s="53" t="str">
        <f>IF(B455="","",ROW()-304)</f>
        <v/>
      </c>
      <c r="B455" s="54"/>
      <c r="C455" s="53"/>
      <c r="D455" s="82"/>
      <c r="E455" s="55"/>
      <c r="F455" s="56">
        <f>ROUND(SUM(D455*E455),2)</f>
        <v>0</v>
      </c>
      <c r="G455" s="56"/>
      <c r="H455" s="57"/>
      <c r="I455" s="58"/>
      <c r="J455" s="59"/>
      <c r="K455" s="81" t="str">
        <f>IFERROR(ROUND(AVERAGE(E455:E457),2),"")</f>
        <v/>
      </c>
      <c r="L455" s="60" t="str">
        <f>IFERROR(ROUND(SUM(D455*K455),2),"")</f>
        <v/>
      </c>
      <c r="M455" s="61" t="str">
        <f t="shared" si="7"/>
        <v/>
      </c>
      <c r="O455" s="62" t="str">
        <f>IFERROR(VLOOKUP(C455,$X$2:$Y$78,2,0),"")</f>
        <v/>
      </c>
    </row>
    <row r="456">
      <c r="A456" s="63"/>
      <c r="B456" s="64"/>
      <c r="C456" s="63"/>
      <c r="D456" s="63"/>
      <c r="E456" s="65"/>
      <c r="F456" s="66">
        <f>ROUND(SUM(D455*E456),2)</f>
        <v>0</v>
      </c>
      <c r="G456" s="66"/>
      <c r="H456" s="67"/>
      <c r="I456" s="68"/>
      <c r="J456" s="69"/>
      <c r="K456" s="70"/>
      <c r="L456" s="70"/>
      <c r="M456" s="61" t="str">
        <f t="shared" si="7"/>
        <v/>
      </c>
      <c r="O456" s="71"/>
    </row>
    <row r="457" ht="15.75">
      <c r="A457" s="72"/>
      <c r="B457" s="73"/>
      <c r="C457" s="72"/>
      <c r="D457" s="72"/>
      <c r="E457" s="74"/>
      <c r="F457" s="75">
        <f>ROUND(SUM(D455*E457),2)</f>
        <v>0</v>
      </c>
      <c r="G457" s="75"/>
      <c r="H457" s="76"/>
      <c r="I457" s="77"/>
      <c r="J457" s="78"/>
      <c r="K457" s="79"/>
      <c r="L457" s="79"/>
      <c r="M457" s="61" t="str">
        <f t="shared" si="7"/>
        <v/>
      </c>
      <c r="O457" s="80"/>
    </row>
    <row r="458">
      <c r="A458" s="53" t="str">
        <f>IF(B458="","",ROW()-306)</f>
        <v/>
      </c>
      <c r="B458" s="54"/>
      <c r="C458" s="53"/>
      <c r="D458" s="53"/>
      <c r="E458" s="55"/>
      <c r="F458" s="56">
        <f>ROUND(SUM(D458*E458),2)</f>
        <v>0</v>
      </c>
      <c r="G458" s="56"/>
      <c r="H458" s="57"/>
      <c r="I458" s="58"/>
      <c r="J458" s="59"/>
      <c r="K458" s="81" t="str">
        <f>IFERROR(ROUND(AVERAGE(E458:E460),2),"")</f>
        <v/>
      </c>
      <c r="L458" s="60" t="str">
        <f>IFERROR(ROUND(SUM(D458*K458),2),"")</f>
        <v/>
      </c>
      <c r="M458" s="61" t="str">
        <f t="shared" si="7"/>
        <v/>
      </c>
      <c r="O458" s="62" t="str">
        <f>IFERROR(VLOOKUP(C458,$X$2:$Y$78,2,0),"")</f>
        <v/>
      </c>
    </row>
    <row r="459">
      <c r="A459" s="63"/>
      <c r="B459" s="64"/>
      <c r="C459" s="63"/>
      <c r="D459" s="63"/>
      <c r="E459" s="65"/>
      <c r="F459" s="66">
        <f>ROUND(SUM(D458*E459),2)</f>
        <v>0</v>
      </c>
      <c r="G459" s="66"/>
      <c r="H459" s="67"/>
      <c r="I459" s="68"/>
      <c r="J459" s="69"/>
      <c r="K459" s="70"/>
      <c r="L459" s="70"/>
      <c r="M459" s="61" t="str">
        <f t="shared" si="7"/>
        <v/>
      </c>
      <c r="O459" s="71"/>
    </row>
    <row r="460" ht="15.75">
      <c r="A460" s="72"/>
      <c r="B460" s="73"/>
      <c r="C460" s="72"/>
      <c r="D460" s="72"/>
      <c r="E460" s="74"/>
      <c r="F460" s="75">
        <f>ROUND(SUM(D458*E460),2)</f>
        <v>0</v>
      </c>
      <c r="G460" s="75"/>
      <c r="H460" s="76"/>
      <c r="I460" s="77"/>
      <c r="J460" s="78"/>
      <c r="K460" s="79"/>
      <c r="L460" s="79"/>
      <c r="M460" s="61" t="str">
        <f t="shared" ref="M460:M505" si="8">IF(E460="","","filtrar")</f>
        <v/>
      </c>
      <c r="O460" s="80"/>
    </row>
    <row r="461">
      <c r="A461" s="53" t="str">
        <f>IF(B461="","",ROW()-308)</f>
        <v/>
      </c>
      <c r="B461" s="54"/>
      <c r="C461" s="53"/>
      <c r="D461" s="82"/>
      <c r="E461" s="55"/>
      <c r="F461" s="56">
        <f>ROUND(SUM(D461*E461),2)</f>
        <v>0</v>
      </c>
      <c r="G461" s="56"/>
      <c r="H461" s="57"/>
      <c r="I461" s="58"/>
      <c r="J461" s="59"/>
      <c r="K461" s="81" t="str">
        <f>IFERROR(ROUND(AVERAGE(E461:E463),2),"")</f>
        <v/>
      </c>
      <c r="L461" s="60" t="str">
        <f>IFERROR(ROUND(SUM(D461*K461),2),"")</f>
        <v/>
      </c>
      <c r="M461" s="61" t="str">
        <f t="shared" si="8"/>
        <v/>
      </c>
      <c r="O461" s="62" t="str">
        <f>IFERROR(VLOOKUP(C461,$X$2:$Y$78,2,0),"")</f>
        <v/>
      </c>
    </row>
    <row r="462">
      <c r="A462" s="63"/>
      <c r="B462" s="64"/>
      <c r="C462" s="63"/>
      <c r="D462" s="63"/>
      <c r="E462" s="65"/>
      <c r="F462" s="66">
        <f>ROUND(SUM(D461*E462),2)</f>
        <v>0</v>
      </c>
      <c r="G462" s="66"/>
      <c r="H462" s="67"/>
      <c r="I462" s="68"/>
      <c r="J462" s="69"/>
      <c r="K462" s="70"/>
      <c r="L462" s="70"/>
      <c r="M462" s="61" t="str">
        <f t="shared" si="8"/>
        <v/>
      </c>
      <c r="O462" s="71"/>
    </row>
    <row r="463" ht="15.75">
      <c r="A463" s="72"/>
      <c r="B463" s="73"/>
      <c r="C463" s="72"/>
      <c r="D463" s="72"/>
      <c r="E463" s="74"/>
      <c r="F463" s="75">
        <f>ROUND(SUM(D461*E463),2)</f>
        <v>0</v>
      </c>
      <c r="G463" s="75"/>
      <c r="H463" s="76"/>
      <c r="I463" s="77"/>
      <c r="J463" s="78"/>
      <c r="K463" s="79"/>
      <c r="L463" s="79"/>
      <c r="M463" s="61" t="str">
        <f t="shared" si="8"/>
        <v/>
      </c>
      <c r="O463" s="80"/>
    </row>
    <row r="464">
      <c r="A464" s="53" t="str">
        <f>IF(B464="","",ROW()-310)</f>
        <v/>
      </c>
      <c r="B464" s="54"/>
      <c r="C464" s="53"/>
      <c r="D464" s="53"/>
      <c r="E464" s="55"/>
      <c r="F464" s="56">
        <f>ROUND(SUM(D464*E464),2)</f>
        <v>0</v>
      </c>
      <c r="G464" s="56"/>
      <c r="H464" s="57"/>
      <c r="I464" s="58"/>
      <c r="J464" s="59"/>
      <c r="K464" s="81" t="str">
        <f>IFERROR(ROUND(AVERAGE(E464:E466),2),"")</f>
        <v/>
      </c>
      <c r="L464" s="60" t="str">
        <f>IFERROR(ROUND(SUM(D464*K464),2),"")</f>
        <v/>
      </c>
      <c r="M464" s="61" t="str">
        <f t="shared" si="8"/>
        <v/>
      </c>
      <c r="O464" s="62" t="str">
        <f>IFERROR(VLOOKUP(C464,$X$2:$Y$78,2,0),"")</f>
        <v/>
      </c>
    </row>
    <row r="465">
      <c r="A465" s="63"/>
      <c r="B465" s="64"/>
      <c r="C465" s="63"/>
      <c r="D465" s="63"/>
      <c r="E465" s="65"/>
      <c r="F465" s="66">
        <f>ROUND(SUM(D464*E465),2)</f>
        <v>0</v>
      </c>
      <c r="G465" s="66"/>
      <c r="H465" s="67"/>
      <c r="I465" s="68"/>
      <c r="J465" s="69"/>
      <c r="K465" s="70"/>
      <c r="L465" s="70"/>
      <c r="M465" s="61" t="str">
        <f t="shared" si="8"/>
        <v/>
      </c>
      <c r="O465" s="71"/>
    </row>
    <row r="466" ht="15.75">
      <c r="A466" s="72"/>
      <c r="B466" s="73"/>
      <c r="C466" s="72"/>
      <c r="D466" s="72"/>
      <c r="E466" s="74"/>
      <c r="F466" s="75">
        <f>ROUND(SUM(D464*E466),2)</f>
        <v>0</v>
      </c>
      <c r="G466" s="75"/>
      <c r="H466" s="76"/>
      <c r="I466" s="77"/>
      <c r="J466" s="78"/>
      <c r="K466" s="79"/>
      <c r="L466" s="79"/>
      <c r="M466" s="61" t="str">
        <f t="shared" si="8"/>
        <v/>
      </c>
      <c r="O466" s="80"/>
    </row>
    <row r="467">
      <c r="A467" s="53" t="str">
        <f>IF(B467="","",ROW()-312)</f>
        <v/>
      </c>
      <c r="B467" s="54"/>
      <c r="C467" s="53"/>
      <c r="D467" s="82"/>
      <c r="E467" s="55"/>
      <c r="F467" s="56">
        <f>ROUND(SUM(D467*E467),2)</f>
        <v>0</v>
      </c>
      <c r="G467" s="56"/>
      <c r="H467" s="57"/>
      <c r="I467" s="58"/>
      <c r="J467" s="59"/>
      <c r="K467" s="81" t="str">
        <f>IFERROR(ROUND(AVERAGE(E467:E469),2),"")</f>
        <v/>
      </c>
      <c r="L467" s="60" t="str">
        <f>IFERROR(ROUND(SUM(D467*K467),2),"")</f>
        <v/>
      </c>
      <c r="M467" s="61" t="str">
        <f t="shared" si="8"/>
        <v/>
      </c>
      <c r="O467" s="62" t="str">
        <f>IFERROR(VLOOKUP(C467,$X$2:$Y$78,2,0),"")</f>
        <v/>
      </c>
    </row>
    <row r="468">
      <c r="A468" s="63"/>
      <c r="B468" s="64"/>
      <c r="C468" s="63"/>
      <c r="D468" s="63"/>
      <c r="E468" s="65"/>
      <c r="F468" s="66">
        <f>ROUND(SUM(D467*E468),2)</f>
        <v>0</v>
      </c>
      <c r="G468" s="66"/>
      <c r="H468" s="67"/>
      <c r="I468" s="68"/>
      <c r="J468" s="69"/>
      <c r="K468" s="70"/>
      <c r="L468" s="70"/>
      <c r="M468" s="61" t="str">
        <f t="shared" si="8"/>
        <v/>
      </c>
      <c r="O468" s="71"/>
    </row>
    <row r="469" ht="15.75">
      <c r="A469" s="72"/>
      <c r="B469" s="73"/>
      <c r="C469" s="72"/>
      <c r="D469" s="72"/>
      <c r="E469" s="74"/>
      <c r="F469" s="75">
        <f>ROUND(SUM(D467*E469),2)</f>
        <v>0</v>
      </c>
      <c r="G469" s="75"/>
      <c r="H469" s="76"/>
      <c r="I469" s="77"/>
      <c r="J469" s="78"/>
      <c r="K469" s="79"/>
      <c r="L469" s="79"/>
      <c r="M469" s="61" t="str">
        <f t="shared" si="8"/>
        <v/>
      </c>
      <c r="O469" s="80"/>
    </row>
    <row r="470">
      <c r="A470" s="53" t="str">
        <f>IF(B470="","",ROW()-314)</f>
        <v/>
      </c>
      <c r="B470" s="54"/>
      <c r="C470" s="53"/>
      <c r="D470" s="53"/>
      <c r="E470" s="55"/>
      <c r="F470" s="56">
        <f>ROUND(SUM(D470*E470),2)</f>
        <v>0</v>
      </c>
      <c r="G470" s="56"/>
      <c r="H470" s="57"/>
      <c r="I470" s="58"/>
      <c r="J470" s="59"/>
      <c r="K470" s="81" t="str">
        <f>IFERROR(ROUND(AVERAGE(E470:E472),2),"")</f>
        <v/>
      </c>
      <c r="L470" s="60" t="str">
        <f>IFERROR(ROUND(SUM(D470*K470),2),"")</f>
        <v/>
      </c>
      <c r="M470" s="61" t="str">
        <f t="shared" si="8"/>
        <v/>
      </c>
      <c r="O470" s="62" t="str">
        <f>IFERROR(VLOOKUP(C470,$X$2:$Y$78,2,0),"")</f>
        <v/>
      </c>
    </row>
    <row r="471">
      <c r="A471" s="63"/>
      <c r="B471" s="64"/>
      <c r="C471" s="63"/>
      <c r="D471" s="63"/>
      <c r="E471" s="65"/>
      <c r="F471" s="66">
        <f>ROUND(SUM(D470*E471),2)</f>
        <v>0</v>
      </c>
      <c r="G471" s="66"/>
      <c r="H471" s="67"/>
      <c r="I471" s="68"/>
      <c r="J471" s="69"/>
      <c r="K471" s="70"/>
      <c r="L471" s="70"/>
      <c r="M471" s="61" t="str">
        <f t="shared" si="8"/>
        <v/>
      </c>
      <c r="O471" s="71"/>
    </row>
    <row r="472" ht="15.75">
      <c r="A472" s="72"/>
      <c r="B472" s="73"/>
      <c r="C472" s="72"/>
      <c r="D472" s="72"/>
      <c r="E472" s="74"/>
      <c r="F472" s="75">
        <f>ROUND(SUM(D470*E472),2)</f>
        <v>0</v>
      </c>
      <c r="G472" s="75"/>
      <c r="H472" s="76"/>
      <c r="I472" s="77"/>
      <c r="J472" s="78"/>
      <c r="K472" s="79"/>
      <c r="L472" s="79"/>
      <c r="M472" s="61" t="str">
        <f t="shared" si="8"/>
        <v/>
      </c>
      <c r="O472" s="80"/>
    </row>
    <row r="473">
      <c r="A473" s="53" t="str">
        <f>IF(B473="","",ROW()-316)</f>
        <v/>
      </c>
      <c r="B473" s="54"/>
      <c r="C473" s="53"/>
      <c r="D473" s="82"/>
      <c r="E473" s="55"/>
      <c r="F473" s="56">
        <f>ROUND(SUM(D473*E473),2)</f>
        <v>0</v>
      </c>
      <c r="G473" s="56"/>
      <c r="H473" s="57"/>
      <c r="I473" s="58"/>
      <c r="J473" s="59"/>
      <c r="K473" s="81" t="str">
        <f>IFERROR(ROUND(AVERAGE(E473:E475),2),"")</f>
        <v/>
      </c>
      <c r="L473" s="60" t="str">
        <f>IFERROR(ROUND(SUM(D473*K473),2),"")</f>
        <v/>
      </c>
      <c r="M473" s="61" t="str">
        <f t="shared" si="8"/>
        <v/>
      </c>
      <c r="O473" s="62" t="str">
        <f>IFERROR(VLOOKUP(C473,$X$2:$Y$78,2,0),"")</f>
        <v/>
      </c>
    </row>
    <row r="474">
      <c r="A474" s="63"/>
      <c r="B474" s="64"/>
      <c r="C474" s="63"/>
      <c r="D474" s="63"/>
      <c r="E474" s="65"/>
      <c r="F474" s="66">
        <f>ROUND(SUM(D473*E474),2)</f>
        <v>0</v>
      </c>
      <c r="G474" s="66"/>
      <c r="H474" s="67"/>
      <c r="I474" s="68"/>
      <c r="J474" s="69"/>
      <c r="K474" s="70"/>
      <c r="L474" s="70"/>
      <c r="M474" s="61" t="str">
        <f t="shared" si="8"/>
        <v/>
      </c>
      <c r="O474" s="71"/>
    </row>
    <row r="475" ht="15.75">
      <c r="A475" s="72"/>
      <c r="B475" s="73"/>
      <c r="C475" s="72"/>
      <c r="D475" s="72"/>
      <c r="E475" s="74"/>
      <c r="F475" s="75">
        <f>ROUND(SUM(D473*E475),2)</f>
        <v>0</v>
      </c>
      <c r="G475" s="75"/>
      <c r="H475" s="76"/>
      <c r="I475" s="77"/>
      <c r="J475" s="78"/>
      <c r="K475" s="79"/>
      <c r="L475" s="79"/>
      <c r="M475" s="61" t="str">
        <f t="shared" si="8"/>
        <v/>
      </c>
      <c r="O475" s="80"/>
    </row>
    <row r="476">
      <c r="A476" s="53" t="str">
        <f>IF(B476="","",ROW()-318)</f>
        <v/>
      </c>
      <c r="B476" s="54"/>
      <c r="C476" s="53"/>
      <c r="D476" s="53"/>
      <c r="E476" s="55"/>
      <c r="F476" s="56">
        <f>ROUND(SUM(D476*E476),2)</f>
        <v>0</v>
      </c>
      <c r="G476" s="56"/>
      <c r="H476" s="57"/>
      <c r="I476" s="58"/>
      <c r="J476" s="59"/>
      <c r="K476" s="81" t="str">
        <f>IFERROR(ROUND(AVERAGE(E476:E478),2),"")</f>
        <v/>
      </c>
      <c r="L476" s="60" t="str">
        <f>IFERROR(ROUND(SUM(D476*K476),2),"")</f>
        <v/>
      </c>
      <c r="M476" s="61" t="str">
        <f t="shared" si="8"/>
        <v/>
      </c>
      <c r="O476" s="62" t="str">
        <f>IFERROR(VLOOKUP(C476,$X$2:$Y$78,2,0),"")</f>
        <v/>
      </c>
    </row>
    <row r="477">
      <c r="A477" s="63"/>
      <c r="B477" s="64"/>
      <c r="C477" s="63"/>
      <c r="D477" s="63"/>
      <c r="E477" s="65"/>
      <c r="F477" s="66">
        <f>ROUND(SUM(D476*E477),2)</f>
        <v>0</v>
      </c>
      <c r="G477" s="66"/>
      <c r="H477" s="67"/>
      <c r="I477" s="68"/>
      <c r="J477" s="69"/>
      <c r="K477" s="70"/>
      <c r="L477" s="70"/>
      <c r="M477" s="61" t="str">
        <f t="shared" si="8"/>
        <v/>
      </c>
      <c r="O477" s="71"/>
    </row>
    <row r="478" ht="15.75">
      <c r="A478" s="72"/>
      <c r="B478" s="73"/>
      <c r="C478" s="72"/>
      <c r="D478" s="72"/>
      <c r="E478" s="74"/>
      <c r="F478" s="75">
        <f>ROUND(SUM(D476*E478),2)</f>
        <v>0</v>
      </c>
      <c r="G478" s="75"/>
      <c r="H478" s="76"/>
      <c r="I478" s="77"/>
      <c r="J478" s="78"/>
      <c r="K478" s="79"/>
      <c r="L478" s="79"/>
      <c r="M478" s="61" t="str">
        <f t="shared" si="8"/>
        <v/>
      </c>
      <c r="O478" s="80"/>
    </row>
    <row r="479">
      <c r="A479" s="53" t="str">
        <f>IF(B479="","",ROW()-320)</f>
        <v/>
      </c>
      <c r="B479" s="54"/>
      <c r="C479" s="53"/>
      <c r="D479" s="82"/>
      <c r="E479" s="55"/>
      <c r="F479" s="56">
        <f>ROUND(SUM(D479*E479),2)</f>
        <v>0</v>
      </c>
      <c r="G479" s="56"/>
      <c r="H479" s="57"/>
      <c r="I479" s="58"/>
      <c r="J479" s="59"/>
      <c r="K479" s="81" t="str">
        <f>IFERROR(ROUND(AVERAGE(E479:E481),2),"")</f>
        <v/>
      </c>
      <c r="L479" s="60" t="str">
        <f>IFERROR(ROUND(SUM(D479*K479),2),"")</f>
        <v/>
      </c>
      <c r="M479" s="61" t="str">
        <f t="shared" si="8"/>
        <v/>
      </c>
      <c r="O479" s="62" t="str">
        <f>IFERROR(VLOOKUP(C479,$X$2:$Y$78,2,0),"")</f>
        <v/>
      </c>
    </row>
    <row r="480">
      <c r="A480" s="63"/>
      <c r="B480" s="64"/>
      <c r="C480" s="63"/>
      <c r="D480" s="63"/>
      <c r="E480" s="65"/>
      <c r="F480" s="66">
        <f>ROUND(SUM(D479*E480),2)</f>
        <v>0</v>
      </c>
      <c r="G480" s="66"/>
      <c r="H480" s="67"/>
      <c r="I480" s="68"/>
      <c r="J480" s="69"/>
      <c r="K480" s="70"/>
      <c r="L480" s="70"/>
      <c r="M480" s="61" t="str">
        <f t="shared" si="8"/>
        <v/>
      </c>
      <c r="O480" s="71"/>
    </row>
    <row r="481" ht="15.75">
      <c r="A481" s="72"/>
      <c r="B481" s="73"/>
      <c r="C481" s="72"/>
      <c r="D481" s="72"/>
      <c r="E481" s="74"/>
      <c r="F481" s="75">
        <f>ROUND(SUM(D479*E481),2)</f>
        <v>0</v>
      </c>
      <c r="G481" s="75"/>
      <c r="H481" s="76"/>
      <c r="I481" s="77"/>
      <c r="J481" s="78"/>
      <c r="K481" s="79"/>
      <c r="L481" s="79"/>
      <c r="M481" s="61" t="str">
        <f t="shared" si="8"/>
        <v/>
      </c>
      <c r="O481" s="80"/>
    </row>
    <row r="482">
      <c r="A482" s="53" t="str">
        <f>IF(B482="","",ROW()-322)</f>
        <v/>
      </c>
      <c r="B482" s="54"/>
      <c r="C482" s="53"/>
      <c r="D482" s="53"/>
      <c r="E482" s="55"/>
      <c r="F482" s="56">
        <f>ROUND(SUM(D482*E482),2)</f>
        <v>0</v>
      </c>
      <c r="G482" s="56"/>
      <c r="H482" s="57"/>
      <c r="I482" s="58"/>
      <c r="J482" s="59"/>
      <c r="K482" s="81" t="str">
        <f>IFERROR(ROUND(AVERAGE(E482:E484),2),"")</f>
        <v/>
      </c>
      <c r="L482" s="60" t="str">
        <f>IFERROR(ROUND(SUM(D482*K482),2),"")</f>
        <v/>
      </c>
      <c r="M482" s="61" t="str">
        <f t="shared" si="8"/>
        <v/>
      </c>
      <c r="O482" s="62" t="str">
        <f>IFERROR(VLOOKUP(C482,$X$2:$Y$78,2,0),"")</f>
        <v/>
      </c>
    </row>
    <row r="483">
      <c r="A483" s="63"/>
      <c r="B483" s="64"/>
      <c r="C483" s="63"/>
      <c r="D483" s="63"/>
      <c r="E483" s="65"/>
      <c r="F483" s="66">
        <f>ROUND(SUM(D482*E483),2)</f>
        <v>0</v>
      </c>
      <c r="G483" s="66"/>
      <c r="H483" s="67"/>
      <c r="I483" s="68"/>
      <c r="J483" s="69"/>
      <c r="K483" s="70"/>
      <c r="L483" s="70"/>
      <c r="M483" s="61" t="str">
        <f t="shared" si="8"/>
        <v/>
      </c>
      <c r="O483" s="71"/>
    </row>
    <row r="484" ht="15.75">
      <c r="A484" s="72"/>
      <c r="B484" s="73"/>
      <c r="C484" s="72"/>
      <c r="D484" s="72"/>
      <c r="E484" s="74"/>
      <c r="F484" s="75">
        <f>ROUND(SUM(D482*E484),2)</f>
        <v>0</v>
      </c>
      <c r="G484" s="75"/>
      <c r="H484" s="76"/>
      <c r="I484" s="77"/>
      <c r="J484" s="78"/>
      <c r="K484" s="79"/>
      <c r="L484" s="79"/>
      <c r="M484" s="61" t="str">
        <f t="shared" si="8"/>
        <v/>
      </c>
      <c r="O484" s="80"/>
    </row>
    <row r="485">
      <c r="A485" s="53" t="str">
        <f>IF(B485="","",ROW()-324)</f>
        <v/>
      </c>
      <c r="B485" s="54"/>
      <c r="C485" s="53"/>
      <c r="D485" s="82"/>
      <c r="E485" s="55"/>
      <c r="F485" s="56">
        <f>ROUND(SUM(D485*E485),2)</f>
        <v>0</v>
      </c>
      <c r="G485" s="56"/>
      <c r="H485" s="57"/>
      <c r="I485" s="58"/>
      <c r="J485" s="59"/>
      <c r="K485" s="81" t="str">
        <f>IFERROR(ROUND(AVERAGE(E485:E487),2),"")</f>
        <v/>
      </c>
      <c r="L485" s="60" t="str">
        <f>IFERROR(ROUND(SUM(D485*K485),2),"")</f>
        <v/>
      </c>
      <c r="M485" s="61" t="str">
        <f t="shared" si="8"/>
        <v/>
      </c>
      <c r="O485" s="62" t="str">
        <f>IFERROR(VLOOKUP(C485,$X$2:$Y$78,2,0),"")</f>
        <v/>
      </c>
    </row>
    <row r="486">
      <c r="A486" s="63"/>
      <c r="B486" s="64"/>
      <c r="C486" s="63"/>
      <c r="D486" s="63"/>
      <c r="E486" s="65"/>
      <c r="F486" s="66">
        <f>ROUND(SUM(D485*E486),2)</f>
        <v>0</v>
      </c>
      <c r="G486" s="66"/>
      <c r="H486" s="67"/>
      <c r="I486" s="68"/>
      <c r="J486" s="69"/>
      <c r="K486" s="70"/>
      <c r="L486" s="70"/>
      <c r="M486" s="61" t="str">
        <f t="shared" si="8"/>
        <v/>
      </c>
      <c r="O486" s="71"/>
    </row>
    <row r="487" ht="15.75">
      <c r="A487" s="72"/>
      <c r="B487" s="73"/>
      <c r="C487" s="72"/>
      <c r="D487" s="72"/>
      <c r="E487" s="74"/>
      <c r="F487" s="75">
        <f>ROUND(SUM(D485*E487),2)</f>
        <v>0</v>
      </c>
      <c r="G487" s="75"/>
      <c r="H487" s="76"/>
      <c r="I487" s="77"/>
      <c r="J487" s="78"/>
      <c r="K487" s="79"/>
      <c r="L487" s="79"/>
      <c r="M487" s="61" t="str">
        <f t="shared" si="8"/>
        <v/>
      </c>
      <c r="O487" s="80"/>
    </row>
    <row r="488">
      <c r="A488" s="53" t="str">
        <f>IF(B488="","",ROW()-326)</f>
        <v/>
      </c>
      <c r="B488" s="54"/>
      <c r="C488" s="53"/>
      <c r="D488" s="53"/>
      <c r="E488" s="55"/>
      <c r="F488" s="56">
        <f>ROUND(SUM(D488*E488),2)</f>
        <v>0</v>
      </c>
      <c r="G488" s="56"/>
      <c r="H488" s="57"/>
      <c r="I488" s="58"/>
      <c r="J488" s="59"/>
      <c r="K488" s="81" t="str">
        <f>IFERROR(ROUND(AVERAGE(E488:E490),2),"")</f>
        <v/>
      </c>
      <c r="L488" s="60" t="str">
        <f>IFERROR(ROUND(SUM(D488*K488),2),"")</f>
        <v/>
      </c>
      <c r="M488" s="61" t="str">
        <f t="shared" si="8"/>
        <v/>
      </c>
      <c r="O488" s="62" t="str">
        <f>IFERROR(VLOOKUP(C488,$X$2:$Y$78,2,0),"")</f>
        <v/>
      </c>
    </row>
    <row r="489">
      <c r="A489" s="63"/>
      <c r="B489" s="64"/>
      <c r="C489" s="63"/>
      <c r="D489" s="63"/>
      <c r="E489" s="65"/>
      <c r="F489" s="66">
        <f>ROUND(SUM(D488*E489),2)</f>
        <v>0</v>
      </c>
      <c r="G489" s="66"/>
      <c r="H489" s="67"/>
      <c r="I489" s="68"/>
      <c r="J489" s="69"/>
      <c r="K489" s="70"/>
      <c r="L489" s="70"/>
      <c r="M489" s="61" t="str">
        <f t="shared" si="8"/>
        <v/>
      </c>
      <c r="O489" s="71"/>
    </row>
    <row r="490" ht="15.75">
      <c r="A490" s="72"/>
      <c r="B490" s="73"/>
      <c r="C490" s="72"/>
      <c r="D490" s="72"/>
      <c r="E490" s="74"/>
      <c r="F490" s="75">
        <f>ROUND(SUM(D488*E490),2)</f>
        <v>0</v>
      </c>
      <c r="G490" s="75"/>
      <c r="H490" s="76"/>
      <c r="I490" s="77"/>
      <c r="J490" s="78"/>
      <c r="K490" s="79"/>
      <c r="L490" s="79"/>
      <c r="M490" s="61" t="str">
        <f t="shared" si="8"/>
        <v/>
      </c>
      <c r="O490" s="80"/>
    </row>
    <row r="491">
      <c r="A491" s="53" t="str">
        <f>IF(B491="","",ROW()-328)</f>
        <v/>
      </c>
      <c r="B491" s="54"/>
      <c r="C491" s="53"/>
      <c r="D491" s="82"/>
      <c r="E491" s="55"/>
      <c r="F491" s="56">
        <f>ROUND(SUM(D491*E491),2)</f>
        <v>0</v>
      </c>
      <c r="G491" s="56"/>
      <c r="H491" s="57"/>
      <c r="I491" s="58"/>
      <c r="J491" s="59"/>
      <c r="K491" s="81" t="str">
        <f>IFERROR(ROUND(AVERAGE(E491:E493),2),"")</f>
        <v/>
      </c>
      <c r="L491" s="60" t="str">
        <f>IFERROR(ROUND(SUM(D491*K491),2),"")</f>
        <v/>
      </c>
      <c r="M491" s="61" t="str">
        <f t="shared" si="8"/>
        <v/>
      </c>
      <c r="O491" s="62" t="str">
        <f>IFERROR(VLOOKUP(C491,$X$2:$Y$78,2,0),"")</f>
        <v/>
      </c>
    </row>
    <row r="492">
      <c r="A492" s="63"/>
      <c r="B492" s="64"/>
      <c r="C492" s="63"/>
      <c r="D492" s="63"/>
      <c r="E492" s="65"/>
      <c r="F492" s="66">
        <f>ROUND(SUM(D491*E492),2)</f>
        <v>0</v>
      </c>
      <c r="G492" s="66"/>
      <c r="H492" s="67"/>
      <c r="I492" s="68"/>
      <c r="J492" s="69"/>
      <c r="K492" s="70"/>
      <c r="L492" s="70"/>
      <c r="M492" s="61" t="str">
        <f t="shared" si="8"/>
        <v/>
      </c>
      <c r="O492" s="71"/>
    </row>
    <row r="493" ht="15.75">
      <c r="A493" s="72"/>
      <c r="B493" s="73"/>
      <c r="C493" s="72"/>
      <c r="D493" s="72"/>
      <c r="E493" s="74"/>
      <c r="F493" s="75">
        <f>ROUND(SUM(D491*E493),2)</f>
        <v>0</v>
      </c>
      <c r="G493" s="75"/>
      <c r="H493" s="76"/>
      <c r="I493" s="77"/>
      <c r="J493" s="78"/>
      <c r="K493" s="79"/>
      <c r="L493" s="79"/>
      <c r="M493" s="61" t="str">
        <f t="shared" si="8"/>
        <v/>
      </c>
      <c r="O493" s="80"/>
    </row>
    <row r="494">
      <c r="A494" s="53" t="str">
        <f>IF(B494="","",ROW()-330)</f>
        <v/>
      </c>
      <c r="B494" s="54"/>
      <c r="C494" s="53"/>
      <c r="D494" s="53"/>
      <c r="E494" s="55"/>
      <c r="F494" s="56">
        <f>ROUND(SUM(D494*E494),2)</f>
        <v>0</v>
      </c>
      <c r="G494" s="56"/>
      <c r="H494" s="57"/>
      <c r="I494" s="58"/>
      <c r="J494" s="59"/>
      <c r="K494" s="81" t="str">
        <f>IFERROR(ROUND(AVERAGE(E494:E496),2),"")</f>
        <v/>
      </c>
      <c r="L494" s="60" t="str">
        <f>IFERROR(ROUND(SUM(D494*K494),2),"")</f>
        <v/>
      </c>
      <c r="M494" s="61" t="str">
        <f t="shared" si="8"/>
        <v/>
      </c>
      <c r="O494" s="62" t="str">
        <f>IFERROR(VLOOKUP(C494,$X$2:$Y$78,2,0),"")</f>
        <v/>
      </c>
    </row>
    <row r="495">
      <c r="A495" s="63"/>
      <c r="B495" s="64"/>
      <c r="C495" s="63"/>
      <c r="D495" s="63"/>
      <c r="E495" s="65"/>
      <c r="F495" s="66">
        <f>ROUND(SUM(D494*E495),2)</f>
        <v>0</v>
      </c>
      <c r="G495" s="66"/>
      <c r="H495" s="67"/>
      <c r="I495" s="68"/>
      <c r="J495" s="69"/>
      <c r="K495" s="70"/>
      <c r="L495" s="70"/>
      <c r="M495" s="61" t="str">
        <f t="shared" si="8"/>
        <v/>
      </c>
      <c r="O495" s="71"/>
    </row>
    <row r="496" ht="15.75">
      <c r="A496" s="72"/>
      <c r="B496" s="73"/>
      <c r="C496" s="72"/>
      <c r="D496" s="72"/>
      <c r="E496" s="74"/>
      <c r="F496" s="75">
        <f>ROUND(SUM(D494*E496),2)</f>
        <v>0</v>
      </c>
      <c r="G496" s="75"/>
      <c r="H496" s="76"/>
      <c r="I496" s="77"/>
      <c r="J496" s="78"/>
      <c r="K496" s="79"/>
      <c r="L496" s="79"/>
      <c r="M496" s="61" t="str">
        <f t="shared" si="8"/>
        <v/>
      </c>
      <c r="O496" s="80"/>
    </row>
    <row r="497">
      <c r="A497" s="53" t="str">
        <f>IF(B497="","",ROW()-332)</f>
        <v/>
      </c>
      <c r="B497" s="54"/>
      <c r="C497" s="53"/>
      <c r="D497" s="82"/>
      <c r="E497" s="55"/>
      <c r="F497" s="56">
        <f>ROUND(SUM(D497*E497),2)</f>
        <v>0</v>
      </c>
      <c r="G497" s="56"/>
      <c r="H497" s="57"/>
      <c r="I497" s="58"/>
      <c r="J497" s="59"/>
      <c r="K497" s="81" t="str">
        <f>IFERROR(ROUND(AVERAGE(E497:E499),2),"")</f>
        <v/>
      </c>
      <c r="L497" s="60" t="str">
        <f>IFERROR(ROUND(SUM(D497*K497),2),"")</f>
        <v/>
      </c>
      <c r="M497" s="61" t="str">
        <f t="shared" si="8"/>
        <v/>
      </c>
      <c r="O497" s="62" t="str">
        <f>IFERROR(VLOOKUP(C497,$X$2:$Y$78,2,0),"")</f>
        <v/>
      </c>
    </row>
    <row r="498">
      <c r="A498" s="63"/>
      <c r="B498" s="64"/>
      <c r="C498" s="63"/>
      <c r="D498" s="63"/>
      <c r="E498" s="65"/>
      <c r="F498" s="66">
        <f>ROUND(SUM(D497*E498),2)</f>
        <v>0</v>
      </c>
      <c r="G498" s="66"/>
      <c r="H498" s="67"/>
      <c r="I498" s="68"/>
      <c r="J498" s="69"/>
      <c r="K498" s="70"/>
      <c r="L498" s="70"/>
      <c r="M498" s="61" t="str">
        <f t="shared" si="8"/>
        <v/>
      </c>
      <c r="O498" s="71"/>
    </row>
    <row r="499" ht="15.75">
      <c r="A499" s="72"/>
      <c r="B499" s="73"/>
      <c r="C499" s="72"/>
      <c r="D499" s="72"/>
      <c r="E499" s="74"/>
      <c r="F499" s="75">
        <f>ROUND(SUM(D497*E499),2)</f>
        <v>0</v>
      </c>
      <c r="G499" s="75"/>
      <c r="H499" s="76"/>
      <c r="I499" s="77"/>
      <c r="J499" s="78"/>
      <c r="K499" s="79"/>
      <c r="L499" s="79"/>
      <c r="M499" s="61" t="str">
        <f t="shared" si="8"/>
        <v/>
      </c>
      <c r="O499" s="80"/>
    </row>
    <row r="500">
      <c r="A500" s="53" t="str">
        <f>IF(B500="","",ROW()-334)</f>
        <v/>
      </c>
      <c r="B500" s="54"/>
      <c r="C500" s="53"/>
      <c r="D500" s="53"/>
      <c r="E500" s="55"/>
      <c r="F500" s="56">
        <f>ROUND(SUM(D500*E500),2)</f>
        <v>0</v>
      </c>
      <c r="G500" s="56"/>
      <c r="H500" s="57"/>
      <c r="I500" s="58"/>
      <c r="J500" s="59"/>
      <c r="K500" s="81" t="str">
        <f>IFERROR(ROUND(AVERAGE(E500:E502),2),"")</f>
        <v/>
      </c>
      <c r="L500" s="60" t="str">
        <f>IFERROR(ROUND(SUM(D500*K500),2),"")</f>
        <v/>
      </c>
      <c r="M500" s="61" t="str">
        <f t="shared" si="8"/>
        <v/>
      </c>
      <c r="O500" s="62" t="str">
        <f>IFERROR(VLOOKUP(C500,$X$2:$Y$78,2,0),"")</f>
        <v/>
      </c>
    </row>
    <row r="501">
      <c r="A501" s="63"/>
      <c r="B501" s="64"/>
      <c r="C501" s="63"/>
      <c r="D501" s="63"/>
      <c r="E501" s="65"/>
      <c r="F501" s="66">
        <f>ROUND(SUM(D500*E501),2)</f>
        <v>0</v>
      </c>
      <c r="G501" s="66"/>
      <c r="H501" s="67"/>
      <c r="I501" s="68"/>
      <c r="J501" s="69"/>
      <c r="K501" s="70"/>
      <c r="L501" s="70"/>
      <c r="M501" s="61" t="str">
        <f t="shared" si="8"/>
        <v/>
      </c>
      <c r="O501" s="71"/>
    </row>
    <row r="502" ht="15.75">
      <c r="A502" s="72"/>
      <c r="B502" s="73"/>
      <c r="C502" s="72"/>
      <c r="D502" s="72"/>
      <c r="E502" s="74"/>
      <c r="F502" s="75">
        <f>ROUND(SUM(D500*E502),2)</f>
        <v>0</v>
      </c>
      <c r="G502" s="75"/>
      <c r="H502" s="76"/>
      <c r="I502" s="77"/>
      <c r="J502" s="78"/>
      <c r="K502" s="79"/>
      <c r="L502" s="79"/>
      <c r="M502" s="61" t="str">
        <f t="shared" si="8"/>
        <v/>
      </c>
      <c r="O502" s="80"/>
    </row>
    <row r="503">
      <c r="A503" s="53" t="str">
        <f>IF(B503="","",ROW()-336)</f>
        <v/>
      </c>
      <c r="B503" s="54"/>
      <c r="C503" s="53"/>
      <c r="D503" s="82"/>
      <c r="E503" s="55"/>
      <c r="F503" s="56">
        <f>ROUND(SUM(D503*E503),2)</f>
        <v>0</v>
      </c>
      <c r="G503" s="56"/>
      <c r="H503" s="57"/>
      <c r="I503" s="58"/>
      <c r="J503" s="59"/>
      <c r="K503" s="81" t="str">
        <f>IFERROR(ROUND(AVERAGE(E503:E505),2),"")</f>
        <v/>
      </c>
      <c r="L503" s="60" t="str">
        <f>IFERROR(ROUND(SUM(D503*K503),2),"")</f>
        <v/>
      </c>
      <c r="M503" s="61" t="str">
        <f t="shared" si="8"/>
        <v/>
      </c>
      <c r="O503" s="62" t="str">
        <f>IFERROR(VLOOKUP(C503,$X$2:$Y$78,2,0),"")</f>
        <v/>
      </c>
    </row>
    <row r="504">
      <c r="A504" s="63"/>
      <c r="B504" s="64"/>
      <c r="C504" s="63"/>
      <c r="D504" s="63"/>
      <c r="E504" s="65"/>
      <c r="F504" s="66">
        <f>ROUND(SUM(D503*E504),2)</f>
        <v>0</v>
      </c>
      <c r="G504" s="66"/>
      <c r="H504" s="67"/>
      <c r="I504" s="68"/>
      <c r="J504" s="69"/>
      <c r="K504" s="70"/>
      <c r="L504" s="70"/>
      <c r="M504" s="61" t="str">
        <f t="shared" si="8"/>
        <v/>
      </c>
      <c r="O504" s="71"/>
    </row>
    <row r="505" ht="15.75">
      <c r="A505" s="72"/>
      <c r="B505" s="73"/>
      <c r="C505" s="72"/>
      <c r="D505" s="72"/>
      <c r="E505" s="74"/>
      <c r="F505" s="75">
        <f>ROUND(SUM(D503*E505),2)</f>
        <v>0</v>
      </c>
      <c r="G505" s="75"/>
      <c r="H505" s="76"/>
      <c r="I505" s="77"/>
      <c r="J505" s="78"/>
      <c r="K505" s="79"/>
      <c r="L505" s="79"/>
      <c r="M505" s="61" t="str">
        <f t="shared" si="8"/>
        <v/>
      </c>
      <c r="O505" s="80"/>
    </row>
    <row r="506">
      <c r="A506" s="85"/>
      <c r="B506" s="86"/>
      <c r="C506" s="86"/>
      <c r="D506" s="86"/>
      <c r="E506" s="86"/>
      <c r="F506" s="86"/>
      <c r="G506" s="86"/>
      <c r="H506" s="87"/>
      <c r="I506" s="88" t="s">
        <v>153</v>
      </c>
      <c r="J506" s="89"/>
      <c r="K506" s="90"/>
      <c r="L506" s="91"/>
      <c r="M506" s="61" t="s">
        <v>154</v>
      </c>
    </row>
    <row r="507">
      <c r="A507" s="92"/>
      <c r="B507" s="93"/>
      <c r="C507" s="93"/>
      <c r="D507" s="93"/>
      <c r="E507" s="93"/>
      <c r="F507" s="93"/>
      <c r="G507" s="93"/>
      <c r="H507" s="94"/>
      <c r="I507" s="95"/>
      <c r="J507" s="96"/>
      <c r="K507" s="97"/>
      <c r="L507" s="98"/>
      <c r="M507" s="61" t="s">
        <v>154</v>
      </c>
    </row>
    <row r="508" ht="15.75">
      <c r="A508" s="92"/>
      <c r="B508" s="93"/>
      <c r="C508" s="93"/>
      <c r="D508" s="93"/>
      <c r="E508" s="93"/>
      <c r="F508" s="93"/>
      <c r="G508" s="93"/>
      <c r="H508" s="94"/>
      <c r="I508" s="99"/>
      <c r="J508" s="100"/>
      <c r="K508" s="101"/>
      <c r="L508" s="102"/>
      <c r="M508" s="61" t="s">
        <v>154</v>
      </c>
    </row>
    <row r="509">
      <c r="A509" s="92"/>
      <c r="B509" s="93"/>
      <c r="C509" s="93"/>
      <c r="D509" s="93"/>
      <c r="E509" s="93"/>
      <c r="F509" s="93"/>
      <c r="G509" s="93"/>
      <c r="H509" s="94"/>
      <c r="I509" s="95"/>
      <c r="J509" s="96"/>
      <c r="K509" s="97"/>
      <c r="L509" s="98"/>
      <c r="M509" s="61" t="s">
        <v>154</v>
      </c>
    </row>
    <row r="510">
      <c r="A510" s="92"/>
      <c r="B510" s="93"/>
      <c r="C510" s="93"/>
      <c r="D510" s="93"/>
      <c r="E510" s="93"/>
      <c r="F510" s="93"/>
      <c r="G510" s="93"/>
      <c r="H510" s="94"/>
      <c r="I510" s="95"/>
      <c r="J510" s="96"/>
      <c r="K510" s="97"/>
      <c r="L510" s="98"/>
      <c r="M510" s="61" t="s">
        <v>154</v>
      </c>
    </row>
    <row r="511" ht="15.75">
      <c r="A511" s="103"/>
      <c r="B511" s="104"/>
      <c r="C511" s="104"/>
      <c r="D511" s="104"/>
      <c r="E511" s="104"/>
      <c r="F511" s="104"/>
      <c r="G511" s="104"/>
      <c r="H511" s="105"/>
      <c r="I511" s="99"/>
      <c r="J511" s="100"/>
      <c r="K511" s="101"/>
      <c r="L511" s="102"/>
      <c r="M511" s="61" t="s">
        <v>154</v>
      </c>
    </row>
  </sheetData>
  <sheetProtection password="CA9C" autoFilter="1" deleteColumns="1" deleteRows="1" formatCells="1" formatColumns="1" formatRows="1" insertColumns="1" insertHyperlinks="1" insertRows="1" objects="1" pivotTables="1" scenarios="1" selectLockedCells="0" selectUnlockedCells="0" sheet="1" sort="1"/>
  <autoFilter ref="A10:M511">
    <filterColumn colId="5" showButton="0"/>
  </autoFilter>
  <sortState ref="X3:Y78">
    <sortCondition ref="X3"/>
  </sortState>
  <mergeCells count="1662">
    <mergeCell ref="B2:F2"/>
    <mergeCell ref="J2:K2"/>
    <mergeCell ref="B3:F3"/>
    <mergeCell ref="J3:K3"/>
    <mergeCell ref="B4:F4"/>
    <mergeCell ref="J4:K4"/>
    <mergeCell ref="B5:F5"/>
    <mergeCell ref="J5:K5"/>
    <mergeCell ref="B7:F7"/>
    <mergeCell ref="A9:L9"/>
    <mergeCell ref="F10:G10"/>
    <mergeCell ref="A11:A13"/>
    <mergeCell ref="B11:B13"/>
    <mergeCell ref="C11:C13"/>
    <mergeCell ref="D11:D13"/>
    <mergeCell ref="F11:G11"/>
    <mergeCell ref="K11:K13"/>
    <mergeCell ref="L11:L13"/>
    <mergeCell ref="O11:O13"/>
    <mergeCell ref="F12:G12"/>
    <mergeCell ref="F13:G13"/>
    <mergeCell ref="A14:A16"/>
    <mergeCell ref="B14:B16"/>
    <mergeCell ref="C14:C16"/>
    <mergeCell ref="D14:D16"/>
    <mergeCell ref="F14:G14"/>
    <mergeCell ref="K14:K16"/>
    <mergeCell ref="L14:L16"/>
    <mergeCell ref="O14:O16"/>
    <mergeCell ref="F15:G15"/>
    <mergeCell ref="F16:G16"/>
    <mergeCell ref="A17:A19"/>
    <mergeCell ref="B17:B19"/>
    <mergeCell ref="C17:C19"/>
    <mergeCell ref="D17:D19"/>
    <mergeCell ref="F17:G17"/>
    <mergeCell ref="K17:K19"/>
    <mergeCell ref="L17:L19"/>
    <mergeCell ref="O17:O19"/>
    <mergeCell ref="F18:G18"/>
    <mergeCell ref="F19:G19"/>
    <mergeCell ref="A20:A22"/>
    <mergeCell ref="B20:B22"/>
    <mergeCell ref="C20:C22"/>
    <mergeCell ref="D20:D22"/>
    <mergeCell ref="F20:G20"/>
    <mergeCell ref="K20:K22"/>
    <mergeCell ref="L20:L22"/>
    <mergeCell ref="O20:O22"/>
    <mergeCell ref="F21:G21"/>
    <mergeCell ref="F22:G22"/>
    <mergeCell ref="A23:A25"/>
    <mergeCell ref="B23:B25"/>
    <mergeCell ref="C23:C25"/>
    <mergeCell ref="D23:D25"/>
    <mergeCell ref="F23:G23"/>
    <mergeCell ref="K23:K25"/>
    <mergeCell ref="L23:L25"/>
    <mergeCell ref="O23:O25"/>
    <mergeCell ref="F24:G24"/>
    <mergeCell ref="F25:G25"/>
    <mergeCell ref="A26:A28"/>
    <mergeCell ref="B26:B28"/>
    <mergeCell ref="C26:C28"/>
    <mergeCell ref="D26:D28"/>
    <mergeCell ref="F26:G26"/>
    <mergeCell ref="K26:K28"/>
    <mergeCell ref="L26:L28"/>
    <mergeCell ref="O26:O28"/>
    <mergeCell ref="F27:G27"/>
    <mergeCell ref="F28:G28"/>
    <mergeCell ref="A29:A31"/>
    <mergeCell ref="B29:B31"/>
    <mergeCell ref="C29:C31"/>
    <mergeCell ref="D29:D31"/>
    <mergeCell ref="F29:G29"/>
    <mergeCell ref="K29:K31"/>
    <mergeCell ref="L29:L31"/>
    <mergeCell ref="O29:O31"/>
    <mergeCell ref="F30:G30"/>
    <mergeCell ref="F31:G31"/>
    <mergeCell ref="A32:A34"/>
    <mergeCell ref="B32:B34"/>
    <mergeCell ref="C32:C34"/>
    <mergeCell ref="D32:D34"/>
    <mergeCell ref="F32:G32"/>
    <mergeCell ref="K32:K34"/>
    <mergeCell ref="L32:L34"/>
    <mergeCell ref="O32:O34"/>
    <mergeCell ref="F33:G33"/>
    <mergeCell ref="F34:G34"/>
    <mergeCell ref="A35:A37"/>
    <mergeCell ref="B35:B37"/>
    <mergeCell ref="C35:C37"/>
    <mergeCell ref="D35:D37"/>
    <mergeCell ref="F35:G35"/>
    <mergeCell ref="K35:K37"/>
    <mergeCell ref="L35:L37"/>
    <mergeCell ref="O35:O37"/>
    <mergeCell ref="F36:G36"/>
    <mergeCell ref="F37:G37"/>
    <mergeCell ref="A38:A40"/>
    <mergeCell ref="B38:B40"/>
    <mergeCell ref="C38:C40"/>
    <mergeCell ref="D38:D40"/>
    <mergeCell ref="F38:G38"/>
    <mergeCell ref="K38:K40"/>
    <mergeCell ref="L38:L40"/>
    <mergeCell ref="O38:O40"/>
    <mergeCell ref="F39:G39"/>
    <mergeCell ref="F40:G40"/>
    <mergeCell ref="A41:A43"/>
    <mergeCell ref="B41:B43"/>
    <mergeCell ref="C41:C43"/>
    <mergeCell ref="D41:D43"/>
    <mergeCell ref="F41:G41"/>
    <mergeCell ref="K41:K43"/>
    <mergeCell ref="L41:L43"/>
    <mergeCell ref="O41:O43"/>
    <mergeCell ref="F42:G42"/>
    <mergeCell ref="F43:G43"/>
    <mergeCell ref="A44:A46"/>
    <mergeCell ref="B44:B46"/>
    <mergeCell ref="C44:C46"/>
    <mergeCell ref="D44:D46"/>
    <mergeCell ref="F44:G44"/>
    <mergeCell ref="K44:K46"/>
    <mergeCell ref="L44:L46"/>
    <mergeCell ref="O44:O46"/>
    <mergeCell ref="F45:G45"/>
    <mergeCell ref="F46:G46"/>
    <mergeCell ref="A47:A49"/>
    <mergeCell ref="B47:B49"/>
    <mergeCell ref="C47:C49"/>
    <mergeCell ref="D47:D49"/>
    <mergeCell ref="F47:G47"/>
    <mergeCell ref="K47:K49"/>
    <mergeCell ref="L47:L49"/>
    <mergeCell ref="O47:O49"/>
    <mergeCell ref="F48:G48"/>
    <mergeCell ref="F49:G49"/>
    <mergeCell ref="A50:A52"/>
    <mergeCell ref="B50:B52"/>
    <mergeCell ref="C50:C52"/>
    <mergeCell ref="D50:D52"/>
    <mergeCell ref="F50:G50"/>
    <mergeCell ref="K50:K52"/>
    <mergeCell ref="L50:L52"/>
    <mergeCell ref="O50:O52"/>
    <mergeCell ref="F51:G51"/>
    <mergeCell ref="F52:G52"/>
    <mergeCell ref="A53:A55"/>
    <mergeCell ref="B53:B55"/>
    <mergeCell ref="C53:C55"/>
    <mergeCell ref="D53:D55"/>
    <mergeCell ref="F53:G53"/>
    <mergeCell ref="K53:K55"/>
    <mergeCell ref="L53:L55"/>
    <mergeCell ref="O53:O55"/>
    <mergeCell ref="F54:G54"/>
    <mergeCell ref="F55:G55"/>
    <mergeCell ref="A56:A58"/>
    <mergeCell ref="B56:B58"/>
    <mergeCell ref="C56:C58"/>
    <mergeCell ref="D56:D58"/>
    <mergeCell ref="F56:G56"/>
    <mergeCell ref="K56:K58"/>
    <mergeCell ref="L56:L58"/>
    <mergeCell ref="O56:O58"/>
    <mergeCell ref="F57:G57"/>
    <mergeCell ref="F58:G58"/>
    <mergeCell ref="A59:A61"/>
    <mergeCell ref="B59:B61"/>
    <mergeCell ref="C59:C61"/>
    <mergeCell ref="D59:D61"/>
    <mergeCell ref="F59:G59"/>
    <mergeCell ref="K59:K61"/>
    <mergeCell ref="L59:L61"/>
    <mergeCell ref="O59:O61"/>
    <mergeCell ref="F60:G60"/>
    <mergeCell ref="F61:G61"/>
    <mergeCell ref="A62:A64"/>
    <mergeCell ref="B62:B64"/>
    <mergeCell ref="C62:C64"/>
    <mergeCell ref="D62:D64"/>
    <mergeCell ref="F62:G62"/>
    <mergeCell ref="K62:K64"/>
    <mergeCell ref="L62:L64"/>
    <mergeCell ref="O62:O64"/>
    <mergeCell ref="F63:G63"/>
    <mergeCell ref="F64:G64"/>
    <mergeCell ref="A65:A67"/>
    <mergeCell ref="B65:B67"/>
    <mergeCell ref="C65:C67"/>
    <mergeCell ref="D65:D67"/>
    <mergeCell ref="F65:G65"/>
    <mergeCell ref="K65:K67"/>
    <mergeCell ref="L65:L67"/>
    <mergeCell ref="O65:O67"/>
    <mergeCell ref="F66:G66"/>
    <mergeCell ref="F67:G67"/>
    <mergeCell ref="A68:A70"/>
    <mergeCell ref="B68:B70"/>
    <mergeCell ref="C68:C70"/>
    <mergeCell ref="D68:D70"/>
    <mergeCell ref="F68:G68"/>
    <mergeCell ref="K68:K70"/>
    <mergeCell ref="L68:L70"/>
    <mergeCell ref="O68:O70"/>
    <mergeCell ref="F69:G69"/>
    <mergeCell ref="F70:G70"/>
    <mergeCell ref="A71:A73"/>
    <mergeCell ref="B71:B73"/>
    <mergeCell ref="C71:C73"/>
    <mergeCell ref="D71:D73"/>
    <mergeCell ref="F71:G71"/>
    <mergeCell ref="K71:K73"/>
    <mergeCell ref="L71:L73"/>
    <mergeCell ref="O71:O73"/>
    <mergeCell ref="F72:G72"/>
    <mergeCell ref="F73:G73"/>
    <mergeCell ref="A74:A76"/>
    <mergeCell ref="B74:B76"/>
    <mergeCell ref="C74:C76"/>
    <mergeCell ref="D74:D76"/>
    <mergeCell ref="F74:G74"/>
    <mergeCell ref="K74:K76"/>
    <mergeCell ref="L74:L76"/>
    <mergeCell ref="O74:O76"/>
    <mergeCell ref="F75:G75"/>
    <mergeCell ref="F76:G76"/>
    <mergeCell ref="A77:A79"/>
    <mergeCell ref="B77:B79"/>
    <mergeCell ref="C77:C79"/>
    <mergeCell ref="D77:D79"/>
    <mergeCell ref="F77:G77"/>
    <mergeCell ref="K77:K79"/>
    <mergeCell ref="L77:L79"/>
    <mergeCell ref="O77:O79"/>
    <mergeCell ref="F78:G78"/>
    <mergeCell ref="F79:G79"/>
    <mergeCell ref="A80:A82"/>
    <mergeCell ref="B80:B82"/>
    <mergeCell ref="C80:C82"/>
    <mergeCell ref="D80:D82"/>
    <mergeCell ref="F80:G80"/>
    <mergeCell ref="K80:K82"/>
    <mergeCell ref="L80:L82"/>
    <mergeCell ref="O80:O82"/>
    <mergeCell ref="F81:G81"/>
    <mergeCell ref="F82:G82"/>
    <mergeCell ref="A83:A85"/>
    <mergeCell ref="B83:B85"/>
    <mergeCell ref="C83:C85"/>
    <mergeCell ref="D83:D85"/>
    <mergeCell ref="F83:G83"/>
    <mergeCell ref="K83:K85"/>
    <mergeCell ref="L83:L85"/>
    <mergeCell ref="O83:O85"/>
    <mergeCell ref="F84:G84"/>
    <mergeCell ref="F85:G85"/>
    <mergeCell ref="A86:A88"/>
    <mergeCell ref="B86:B88"/>
    <mergeCell ref="C86:C88"/>
    <mergeCell ref="D86:D88"/>
    <mergeCell ref="F86:G86"/>
    <mergeCell ref="K86:K88"/>
    <mergeCell ref="L86:L88"/>
    <mergeCell ref="O86:O88"/>
    <mergeCell ref="F87:G87"/>
    <mergeCell ref="F88:G88"/>
    <mergeCell ref="A89:A91"/>
    <mergeCell ref="B89:B91"/>
    <mergeCell ref="C89:C91"/>
    <mergeCell ref="D89:D91"/>
    <mergeCell ref="F89:G89"/>
    <mergeCell ref="K89:K91"/>
    <mergeCell ref="L89:L91"/>
    <mergeCell ref="O89:O91"/>
    <mergeCell ref="F90:G90"/>
    <mergeCell ref="F91:G91"/>
    <mergeCell ref="A92:A94"/>
    <mergeCell ref="B92:B94"/>
    <mergeCell ref="C92:C94"/>
    <mergeCell ref="D92:D94"/>
    <mergeCell ref="F92:G92"/>
    <mergeCell ref="K92:K94"/>
    <mergeCell ref="L92:L94"/>
    <mergeCell ref="O92:O94"/>
    <mergeCell ref="F93:G93"/>
    <mergeCell ref="F94:G94"/>
    <mergeCell ref="A95:A97"/>
    <mergeCell ref="B95:B97"/>
    <mergeCell ref="C95:C97"/>
    <mergeCell ref="D95:D97"/>
    <mergeCell ref="F95:G95"/>
    <mergeCell ref="K95:K97"/>
    <mergeCell ref="L95:L97"/>
    <mergeCell ref="O95:O97"/>
    <mergeCell ref="F96:G96"/>
    <mergeCell ref="F97:G97"/>
    <mergeCell ref="A98:A100"/>
    <mergeCell ref="B98:B100"/>
    <mergeCell ref="C98:C100"/>
    <mergeCell ref="D98:D100"/>
    <mergeCell ref="F98:G98"/>
    <mergeCell ref="K98:K100"/>
    <mergeCell ref="L98:L100"/>
    <mergeCell ref="O98:O100"/>
    <mergeCell ref="F99:G99"/>
    <mergeCell ref="F100:G100"/>
    <mergeCell ref="A101:A103"/>
    <mergeCell ref="B101:B103"/>
    <mergeCell ref="C101:C103"/>
    <mergeCell ref="D101:D103"/>
    <mergeCell ref="F101:G101"/>
    <mergeCell ref="K101:K103"/>
    <mergeCell ref="L101:L103"/>
    <mergeCell ref="O101:O103"/>
    <mergeCell ref="F102:G102"/>
    <mergeCell ref="F103:G103"/>
    <mergeCell ref="A104:A106"/>
    <mergeCell ref="B104:B106"/>
    <mergeCell ref="C104:C106"/>
    <mergeCell ref="D104:D106"/>
    <mergeCell ref="F104:G104"/>
    <mergeCell ref="K104:K106"/>
    <mergeCell ref="L104:L106"/>
    <mergeCell ref="O104:O106"/>
    <mergeCell ref="F105:G105"/>
    <mergeCell ref="F106:G106"/>
    <mergeCell ref="A107:A109"/>
    <mergeCell ref="B107:B109"/>
    <mergeCell ref="C107:C109"/>
    <mergeCell ref="D107:D109"/>
    <mergeCell ref="F107:G107"/>
    <mergeCell ref="K107:K109"/>
    <mergeCell ref="L107:L109"/>
    <mergeCell ref="O107:O109"/>
    <mergeCell ref="F108:G108"/>
    <mergeCell ref="F109:G109"/>
    <mergeCell ref="A110:A112"/>
    <mergeCell ref="B110:B112"/>
    <mergeCell ref="C110:C112"/>
    <mergeCell ref="D110:D112"/>
    <mergeCell ref="F110:G110"/>
    <mergeCell ref="K110:K112"/>
    <mergeCell ref="L110:L112"/>
    <mergeCell ref="O110:O112"/>
    <mergeCell ref="F111:G111"/>
    <mergeCell ref="F112:G112"/>
    <mergeCell ref="A113:A115"/>
    <mergeCell ref="B113:B115"/>
    <mergeCell ref="C113:C115"/>
    <mergeCell ref="D113:D115"/>
    <mergeCell ref="F113:G113"/>
    <mergeCell ref="K113:K115"/>
    <mergeCell ref="L113:L115"/>
    <mergeCell ref="O113:O115"/>
    <mergeCell ref="F114:G114"/>
    <mergeCell ref="F115:G115"/>
    <mergeCell ref="A116:A118"/>
    <mergeCell ref="B116:B118"/>
    <mergeCell ref="C116:C118"/>
    <mergeCell ref="D116:D118"/>
    <mergeCell ref="F116:G116"/>
    <mergeCell ref="K116:K118"/>
    <mergeCell ref="L116:L118"/>
    <mergeCell ref="O116:O118"/>
    <mergeCell ref="F117:G117"/>
    <mergeCell ref="F118:G118"/>
    <mergeCell ref="A119:A121"/>
    <mergeCell ref="B119:B121"/>
    <mergeCell ref="C119:C121"/>
    <mergeCell ref="D119:D121"/>
    <mergeCell ref="F119:G119"/>
    <mergeCell ref="K119:K121"/>
    <mergeCell ref="L119:L121"/>
    <mergeCell ref="O119:O121"/>
    <mergeCell ref="F120:G120"/>
    <mergeCell ref="F121:G121"/>
    <mergeCell ref="A122:A124"/>
    <mergeCell ref="B122:B124"/>
    <mergeCell ref="C122:C124"/>
    <mergeCell ref="D122:D124"/>
    <mergeCell ref="F122:G122"/>
    <mergeCell ref="K122:K124"/>
    <mergeCell ref="L122:L124"/>
    <mergeCell ref="O122:O124"/>
    <mergeCell ref="F123:G123"/>
    <mergeCell ref="F124:G124"/>
    <mergeCell ref="A125:A127"/>
    <mergeCell ref="B125:B127"/>
    <mergeCell ref="C125:C127"/>
    <mergeCell ref="D125:D127"/>
    <mergeCell ref="F125:G125"/>
    <mergeCell ref="K125:K127"/>
    <mergeCell ref="L125:L127"/>
    <mergeCell ref="O125:O127"/>
    <mergeCell ref="F126:G126"/>
    <mergeCell ref="F127:G127"/>
    <mergeCell ref="A128:A130"/>
    <mergeCell ref="B128:B130"/>
    <mergeCell ref="C128:C130"/>
    <mergeCell ref="D128:D130"/>
    <mergeCell ref="F128:G128"/>
    <mergeCell ref="K128:K130"/>
    <mergeCell ref="L128:L130"/>
    <mergeCell ref="O128:O130"/>
    <mergeCell ref="F129:G129"/>
    <mergeCell ref="F130:G130"/>
    <mergeCell ref="A131:A133"/>
    <mergeCell ref="B131:B133"/>
    <mergeCell ref="C131:C133"/>
    <mergeCell ref="D131:D133"/>
    <mergeCell ref="F131:G131"/>
    <mergeCell ref="K131:K133"/>
    <mergeCell ref="L131:L133"/>
    <mergeCell ref="O131:O133"/>
    <mergeCell ref="F132:G132"/>
    <mergeCell ref="F133:G133"/>
    <mergeCell ref="A134:A136"/>
    <mergeCell ref="B134:B136"/>
    <mergeCell ref="C134:C136"/>
    <mergeCell ref="D134:D136"/>
    <mergeCell ref="F134:G134"/>
    <mergeCell ref="K134:K136"/>
    <mergeCell ref="L134:L136"/>
    <mergeCell ref="O134:O136"/>
    <mergeCell ref="F135:G135"/>
    <mergeCell ref="F136:G136"/>
    <mergeCell ref="A137:A139"/>
    <mergeCell ref="B137:B139"/>
    <mergeCell ref="C137:C139"/>
    <mergeCell ref="D137:D139"/>
    <mergeCell ref="F137:G137"/>
    <mergeCell ref="K137:K139"/>
    <mergeCell ref="L137:L139"/>
    <mergeCell ref="O137:O139"/>
    <mergeCell ref="F138:G138"/>
    <mergeCell ref="F139:G139"/>
    <mergeCell ref="A140:A142"/>
    <mergeCell ref="B140:B142"/>
    <mergeCell ref="C140:C142"/>
    <mergeCell ref="D140:D142"/>
    <mergeCell ref="F140:G140"/>
    <mergeCell ref="K140:K142"/>
    <mergeCell ref="L140:L142"/>
    <mergeCell ref="O140:O142"/>
    <mergeCell ref="F141:G141"/>
    <mergeCell ref="F142:G142"/>
    <mergeCell ref="A143:A145"/>
    <mergeCell ref="B143:B145"/>
    <mergeCell ref="C143:C145"/>
    <mergeCell ref="D143:D145"/>
    <mergeCell ref="F143:G143"/>
    <mergeCell ref="K143:K145"/>
    <mergeCell ref="L143:L145"/>
    <mergeCell ref="O143:O145"/>
    <mergeCell ref="F144:G144"/>
    <mergeCell ref="F145:G145"/>
    <mergeCell ref="A146:A148"/>
    <mergeCell ref="B146:B148"/>
    <mergeCell ref="C146:C148"/>
    <mergeCell ref="D146:D148"/>
    <mergeCell ref="F146:G146"/>
    <mergeCell ref="K146:K148"/>
    <mergeCell ref="L146:L148"/>
    <mergeCell ref="O146:O148"/>
    <mergeCell ref="F147:G147"/>
    <mergeCell ref="F148:G148"/>
    <mergeCell ref="A149:A151"/>
    <mergeCell ref="B149:B151"/>
    <mergeCell ref="C149:C151"/>
    <mergeCell ref="D149:D151"/>
    <mergeCell ref="F149:G149"/>
    <mergeCell ref="K149:K151"/>
    <mergeCell ref="L149:L151"/>
    <mergeCell ref="O149:O151"/>
    <mergeCell ref="F150:G150"/>
    <mergeCell ref="F151:G151"/>
    <mergeCell ref="A152:A154"/>
    <mergeCell ref="B152:B154"/>
    <mergeCell ref="C152:C154"/>
    <mergeCell ref="D152:D154"/>
    <mergeCell ref="F152:G152"/>
    <mergeCell ref="K152:K154"/>
    <mergeCell ref="L152:L154"/>
    <mergeCell ref="O152:O154"/>
    <mergeCell ref="F153:G153"/>
    <mergeCell ref="F154:G154"/>
    <mergeCell ref="A155:A157"/>
    <mergeCell ref="B155:B157"/>
    <mergeCell ref="C155:C157"/>
    <mergeCell ref="D155:D157"/>
    <mergeCell ref="F155:G155"/>
    <mergeCell ref="K155:K157"/>
    <mergeCell ref="L155:L157"/>
    <mergeCell ref="O155:O157"/>
    <mergeCell ref="F156:G156"/>
    <mergeCell ref="F157:G157"/>
    <mergeCell ref="A158:A160"/>
    <mergeCell ref="B158:B160"/>
    <mergeCell ref="C158:C160"/>
    <mergeCell ref="D158:D160"/>
    <mergeCell ref="F158:G158"/>
    <mergeCell ref="K158:K160"/>
    <mergeCell ref="L158:L160"/>
    <mergeCell ref="O158:O160"/>
    <mergeCell ref="F159:G159"/>
    <mergeCell ref="F160:G160"/>
    <mergeCell ref="A161:A163"/>
    <mergeCell ref="B161:B163"/>
    <mergeCell ref="C161:C163"/>
    <mergeCell ref="D161:D163"/>
    <mergeCell ref="F161:G161"/>
    <mergeCell ref="K161:K163"/>
    <mergeCell ref="L161:L163"/>
    <mergeCell ref="O161:O163"/>
    <mergeCell ref="F162:G162"/>
    <mergeCell ref="F163:G163"/>
    <mergeCell ref="A164:A166"/>
    <mergeCell ref="B164:B166"/>
    <mergeCell ref="C164:C166"/>
    <mergeCell ref="D164:D166"/>
    <mergeCell ref="F164:G164"/>
    <mergeCell ref="K164:K166"/>
    <mergeCell ref="L164:L166"/>
    <mergeCell ref="O164:O166"/>
    <mergeCell ref="F165:G165"/>
    <mergeCell ref="F166:G166"/>
    <mergeCell ref="A167:A169"/>
    <mergeCell ref="B167:B169"/>
    <mergeCell ref="C167:C169"/>
    <mergeCell ref="D167:D169"/>
    <mergeCell ref="F167:G167"/>
    <mergeCell ref="K167:K169"/>
    <mergeCell ref="L167:L169"/>
    <mergeCell ref="O167:O169"/>
    <mergeCell ref="F168:G168"/>
    <mergeCell ref="F169:G169"/>
    <mergeCell ref="A170:A172"/>
    <mergeCell ref="B170:B172"/>
    <mergeCell ref="C170:C172"/>
    <mergeCell ref="D170:D172"/>
    <mergeCell ref="F170:G170"/>
    <mergeCell ref="K170:K172"/>
    <mergeCell ref="L170:L172"/>
    <mergeCell ref="O170:O172"/>
    <mergeCell ref="F171:G171"/>
    <mergeCell ref="F172:G172"/>
    <mergeCell ref="A173:A175"/>
    <mergeCell ref="B173:B175"/>
    <mergeCell ref="C173:C175"/>
    <mergeCell ref="D173:D175"/>
    <mergeCell ref="F173:G173"/>
    <mergeCell ref="K173:K175"/>
    <mergeCell ref="L173:L175"/>
    <mergeCell ref="O173:O175"/>
    <mergeCell ref="F174:G174"/>
    <mergeCell ref="F175:G175"/>
    <mergeCell ref="A176:A178"/>
    <mergeCell ref="B176:B178"/>
    <mergeCell ref="C176:C178"/>
    <mergeCell ref="D176:D178"/>
    <mergeCell ref="F176:G176"/>
    <mergeCell ref="K176:K178"/>
    <mergeCell ref="L176:L178"/>
    <mergeCell ref="O176:O178"/>
    <mergeCell ref="F177:G177"/>
    <mergeCell ref="F178:G178"/>
    <mergeCell ref="A179:A181"/>
    <mergeCell ref="B179:B181"/>
    <mergeCell ref="C179:C181"/>
    <mergeCell ref="D179:D181"/>
    <mergeCell ref="F179:G179"/>
    <mergeCell ref="K179:K181"/>
    <mergeCell ref="L179:L181"/>
    <mergeCell ref="O179:O181"/>
    <mergeCell ref="F180:G180"/>
    <mergeCell ref="F181:G181"/>
    <mergeCell ref="A182:A184"/>
    <mergeCell ref="B182:B184"/>
    <mergeCell ref="C182:C184"/>
    <mergeCell ref="D182:D184"/>
    <mergeCell ref="F182:G182"/>
    <mergeCell ref="K182:K184"/>
    <mergeCell ref="L182:L184"/>
    <mergeCell ref="O182:O184"/>
    <mergeCell ref="F183:G183"/>
    <mergeCell ref="F184:G184"/>
    <mergeCell ref="A185:A187"/>
    <mergeCell ref="B185:B187"/>
    <mergeCell ref="C185:C187"/>
    <mergeCell ref="D185:D187"/>
    <mergeCell ref="F185:G185"/>
    <mergeCell ref="K185:K187"/>
    <mergeCell ref="L185:L187"/>
    <mergeCell ref="O185:O187"/>
    <mergeCell ref="F186:G186"/>
    <mergeCell ref="F187:G187"/>
    <mergeCell ref="A188:A190"/>
    <mergeCell ref="B188:B190"/>
    <mergeCell ref="C188:C190"/>
    <mergeCell ref="D188:D190"/>
    <mergeCell ref="F188:G188"/>
    <mergeCell ref="K188:K190"/>
    <mergeCell ref="L188:L190"/>
    <mergeCell ref="O188:O190"/>
    <mergeCell ref="F189:G189"/>
    <mergeCell ref="F190:G190"/>
    <mergeCell ref="A191:A193"/>
    <mergeCell ref="B191:B193"/>
    <mergeCell ref="C191:C193"/>
    <mergeCell ref="D191:D193"/>
    <mergeCell ref="F191:G191"/>
    <mergeCell ref="K191:K193"/>
    <mergeCell ref="L191:L193"/>
    <mergeCell ref="O191:O193"/>
    <mergeCell ref="F192:G192"/>
    <mergeCell ref="F193:G193"/>
    <mergeCell ref="A194:A196"/>
    <mergeCell ref="B194:B196"/>
    <mergeCell ref="C194:C196"/>
    <mergeCell ref="D194:D196"/>
    <mergeCell ref="F194:G194"/>
    <mergeCell ref="K194:K196"/>
    <mergeCell ref="L194:L196"/>
    <mergeCell ref="O194:O196"/>
    <mergeCell ref="F195:G195"/>
    <mergeCell ref="F196:G196"/>
    <mergeCell ref="A197:A199"/>
    <mergeCell ref="B197:B199"/>
    <mergeCell ref="C197:C199"/>
    <mergeCell ref="D197:D199"/>
    <mergeCell ref="F197:G197"/>
    <mergeCell ref="K197:K199"/>
    <mergeCell ref="L197:L199"/>
    <mergeCell ref="O197:O199"/>
    <mergeCell ref="F198:G198"/>
    <mergeCell ref="F199:G199"/>
    <mergeCell ref="A200:A202"/>
    <mergeCell ref="B200:B202"/>
    <mergeCell ref="C200:C202"/>
    <mergeCell ref="D200:D202"/>
    <mergeCell ref="F200:G200"/>
    <mergeCell ref="K200:K202"/>
    <mergeCell ref="L200:L202"/>
    <mergeCell ref="O200:O202"/>
    <mergeCell ref="F201:G201"/>
    <mergeCell ref="F202:G202"/>
    <mergeCell ref="A203:A205"/>
    <mergeCell ref="B203:B205"/>
    <mergeCell ref="C203:C205"/>
    <mergeCell ref="D203:D205"/>
    <mergeCell ref="F203:G203"/>
    <mergeCell ref="K203:K205"/>
    <mergeCell ref="L203:L205"/>
    <mergeCell ref="O203:O205"/>
    <mergeCell ref="F204:G204"/>
    <mergeCell ref="F205:G205"/>
    <mergeCell ref="A206:A208"/>
    <mergeCell ref="B206:B208"/>
    <mergeCell ref="C206:C208"/>
    <mergeCell ref="D206:D208"/>
    <mergeCell ref="F206:G206"/>
    <mergeCell ref="K206:K208"/>
    <mergeCell ref="L206:L208"/>
    <mergeCell ref="O206:O208"/>
    <mergeCell ref="F207:G207"/>
    <mergeCell ref="F208:G208"/>
    <mergeCell ref="A209:A211"/>
    <mergeCell ref="B209:B211"/>
    <mergeCell ref="C209:C211"/>
    <mergeCell ref="D209:D211"/>
    <mergeCell ref="F209:G209"/>
    <mergeCell ref="K209:K211"/>
    <mergeCell ref="L209:L211"/>
    <mergeCell ref="O209:O211"/>
    <mergeCell ref="F210:G210"/>
    <mergeCell ref="F211:G211"/>
    <mergeCell ref="A212:A214"/>
    <mergeCell ref="B212:B214"/>
    <mergeCell ref="C212:C214"/>
    <mergeCell ref="D212:D214"/>
    <mergeCell ref="F212:G212"/>
    <mergeCell ref="K212:K214"/>
    <mergeCell ref="L212:L214"/>
    <mergeCell ref="O212:O214"/>
    <mergeCell ref="F213:G213"/>
    <mergeCell ref="F214:G214"/>
    <mergeCell ref="A215:A217"/>
    <mergeCell ref="B215:B217"/>
    <mergeCell ref="C215:C217"/>
    <mergeCell ref="D215:D217"/>
    <mergeCell ref="F215:G215"/>
    <mergeCell ref="K215:K217"/>
    <mergeCell ref="L215:L217"/>
    <mergeCell ref="O215:O217"/>
    <mergeCell ref="F216:G216"/>
    <mergeCell ref="F217:G217"/>
    <mergeCell ref="A218:A220"/>
    <mergeCell ref="B218:B220"/>
    <mergeCell ref="C218:C220"/>
    <mergeCell ref="D218:D220"/>
    <mergeCell ref="F218:G218"/>
    <mergeCell ref="K218:K220"/>
    <mergeCell ref="L218:L220"/>
    <mergeCell ref="O218:O220"/>
    <mergeCell ref="F219:G219"/>
    <mergeCell ref="F220:G220"/>
    <mergeCell ref="A221:A223"/>
    <mergeCell ref="B221:B223"/>
    <mergeCell ref="C221:C223"/>
    <mergeCell ref="D221:D223"/>
    <mergeCell ref="F221:G221"/>
    <mergeCell ref="K221:K223"/>
    <mergeCell ref="L221:L223"/>
    <mergeCell ref="O221:O223"/>
    <mergeCell ref="F222:G222"/>
    <mergeCell ref="F223:G223"/>
    <mergeCell ref="A224:A226"/>
    <mergeCell ref="B224:B226"/>
    <mergeCell ref="C224:C226"/>
    <mergeCell ref="D224:D226"/>
    <mergeCell ref="F224:G224"/>
    <mergeCell ref="K224:K226"/>
    <mergeCell ref="L224:L226"/>
    <mergeCell ref="O224:O226"/>
    <mergeCell ref="F225:G225"/>
    <mergeCell ref="F226:G226"/>
    <mergeCell ref="A227:A229"/>
    <mergeCell ref="B227:B229"/>
    <mergeCell ref="C227:C229"/>
    <mergeCell ref="D227:D229"/>
    <mergeCell ref="F227:G227"/>
    <mergeCell ref="K227:K229"/>
    <mergeCell ref="L227:L229"/>
    <mergeCell ref="O227:O229"/>
    <mergeCell ref="F228:G228"/>
    <mergeCell ref="F229:G229"/>
    <mergeCell ref="A230:A232"/>
    <mergeCell ref="B230:B232"/>
    <mergeCell ref="C230:C232"/>
    <mergeCell ref="D230:D232"/>
    <mergeCell ref="F230:G230"/>
    <mergeCell ref="K230:K232"/>
    <mergeCell ref="L230:L232"/>
    <mergeCell ref="O230:O232"/>
    <mergeCell ref="F231:G231"/>
    <mergeCell ref="F232:G232"/>
    <mergeCell ref="A233:A235"/>
    <mergeCell ref="B233:B235"/>
    <mergeCell ref="C233:C235"/>
    <mergeCell ref="D233:D235"/>
    <mergeCell ref="F233:G233"/>
    <mergeCell ref="K233:K235"/>
    <mergeCell ref="L233:L235"/>
    <mergeCell ref="O233:O235"/>
    <mergeCell ref="F234:G234"/>
    <mergeCell ref="F235:G235"/>
    <mergeCell ref="A236:A238"/>
    <mergeCell ref="B236:B238"/>
    <mergeCell ref="C236:C238"/>
    <mergeCell ref="D236:D238"/>
    <mergeCell ref="F236:G236"/>
    <mergeCell ref="K236:K238"/>
    <mergeCell ref="L236:L238"/>
    <mergeCell ref="O236:O238"/>
    <mergeCell ref="F237:G237"/>
    <mergeCell ref="F238:G238"/>
    <mergeCell ref="A239:A241"/>
    <mergeCell ref="B239:B241"/>
    <mergeCell ref="C239:C241"/>
    <mergeCell ref="D239:D241"/>
    <mergeCell ref="F239:G239"/>
    <mergeCell ref="K239:K241"/>
    <mergeCell ref="L239:L241"/>
    <mergeCell ref="O239:O241"/>
    <mergeCell ref="F240:G240"/>
    <mergeCell ref="F241:G241"/>
    <mergeCell ref="A242:A244"/>
    <mergeCell ref="B242:B244"/>
    <mergeCell ref="C242:C244"/>
    <mergeCell ref="D242:D244"/>
    <mergeCell ref="F242:G242"/>
    <mergeCell ref="K242:K244"/>
    <mergeCell ref="L242:L244"/>
    <mergeCell ref="O242:O244"/>
    <mergeCell ref="F243:G243"/>
    <mergeCell ref="F244:G244"/>
    <mergeCell ref="A245:A247"/>
    <mergeCell ref="B245:B247"/>
    <mergeCell ref="C245:C247"/>
    <mergeCell ref="D245:D247"/>
    <mergeCell ref="F245:G245"/>
    <mergeCell ref="K245:K247"/>
    <mergeCell ref="L245:L247"/>
    <mergeCell ref="O245:O247"/>
    <mergeCell ref="F246:G246"/>
    <mergeCell ref="F247:G247"/>
    <mergeCell ref="A248:A250"/>
    <mergeCell ref="B248:B250"/>
    <mergeCell ref="C248:C250"/>
    <mergeCell ref="D248:D250"/>
    <mergeCell ref="F248:G248"/>
    <mergeCell ref="K248:K250"/>
    <mergeCell ref="L248:L250"/>
    <mergeCell ref="O248:O250"/>
    <mergeCell ref="F249:G249"/>
    <mergeCell ref="F250:G250"/>
    <mergeCell ref="A251:A253"/>
    <mergeCell ref="B251:B253"/>
    <mergeCell ref="C251:C253"/>
    <mergeCell ref="D251:D253"/>
    <mergeCell ref="F251:G251"/>
    <mergeCell ref="K251:K253"/>
    <mergeCell ref="L251:L253"/>
    <mergeCell ref="O251:O253"/>
    <mergeCell ref="F252:G252"/>
    <mergeCell ref="F253:G253"/>
    <mergeCell ref="A254:A256"/>
    <mergeCell ref="B254:B256"/>
    <mergeCell ref="C254:C256"/>
    <mergeCell ref="D254:D256"/>
    <mergeCell ref="F254:G254"/>
    <mergeCell ref="K254:K256"/>
    <mergeCell ref="L254:L256"/>
    <mergeCell ref="O254:O256"/>
    <mergeCell ref="F255:G255"/>
    <mergeCell ref="F256:G256"/>
    <mergeCell ref="A257:A259"/>
    <mergeCell ref="B257:B259"/>
    <mergeCell ref="C257:C259"/>
    <mergeCell ref="D257:D259"/>
    <mergeCell ref="F257:G257"/>
    <mergeCell ref="K257:K259"/>
    <mergeCell ref="L257:L259"/>
    <mergeCell ref="O257:O259"/>
    <mergeCell ref="F258:G258"/>
    <mergeCell ref="F259:G259"/>
    <mergeCell ref="A260:A262"/>
    <mergeCell ref="B260:B262"/>
    <mergeCell ref="C260:C262"/>
    <mergeCell ref="D260:D262"/>
    <mergeCell ref="F260:G260"/>
    <mergeCell ref="K260:K262"/>
    <mergeCell ref="L260:L262"/>
    <mergeCell ref="O260:O262"/>
    <mergeCell ref="F261:G261"/>
    <mergeCell ref="F262:G262"/>
    <mergeCell ref="A263:A265"/>
    <mergeCell ref="B263:B265"/>
    <mergeCell ref="C263:C265"/>
    <mergeCell ref="D263:D265"/>
    <mergeCell ref="F263:G263"/>
    <mergeCell ref="K263:K265"/>
    <mergeCell ref="L263:L265"/>
    <mergeCell ref="O263:O265"/>
    <mergeCell ref="F264:G264"/>
    <mergeCell ref="F265:G265"/>
    <mergeCell ref="A266:A268"/>
    <mergeCell ref="B266:B268"/>
    <mergeCell ref="C266:C268"/>
    <mergeCell ref="D266:D268"/>
    <mergeCell ref="F266:G266"/>
    <mergeCell ref="K266:K268"/>
    <mergeCell ref="L266:L268"/>
    <mergeCell ref="O266:O268"/>
    <mergeCell ref="F267:G267"/>
    <mergeCell ref="F268:G268"/>
    <mergeCell ref="A269:A271"/>
    <mergeCell ref="B269:B271"/>
    <mergeCell ref="C269:C271"/>
    <mergeCell ref="D269:D271"/>
    <mergeCell ref="F269:G269"/>
    <mergeCell ref="K269:K271"/>
    <mergeCell ref="L269:L271"/>
    <mergeCell ref="O269:O271"/>
    <mergeCell ref="F270:G270"/>
    <mergeCell ref="F271:G271"/>
    <mergeCell ref="A272:A274"/>
    <mergeCell ref="B272:B274"/>
    <mergeCell ref="C272:C274"/>
    <mergeCell ref="D272:D274"/>
    <mergeCell ref="F272:G272"/>
    <mergeCell ref="K272:K274"/>
    <mergeCell ref="L272:L274"/>
    <mergeCell ref="O272:O274"/>
    <mergeCell ref="F273:G273"/>
    <mergeCell ref="F274:G274"/>
    <mergeCell ref="A275:A277"/>
    <mergeCell ref="B275:B277"/>
    <mergeCell ref="C275:C277"/>
    <mergeCell ref="D275:D277"/>
    <mergeCell ref="F275:G275"/>
    <mergeCell ref="K275:K277"/>
    <mergeCell ref="L275:L277"/>
    <mergeCell ref="O275:O277"/>
    <mergeCell ref="F276:G276"/>
    <mergeCell ref="F277:G277"/>
    <mergeCell ref="A278:A280"/>
    <mergeCell ref="B278:B280"/>
    <mergeCell ref="C278:C280"/>
    <mergeCell ref="D278:D280"/>
    <mergeCell ref="F278:G278"/>
    <mergeCell ref="K278:K280"/>
    <mergeCell ref="L278:L280"/>
    <mergeCell ref="O278:O280"/>
    <mergeCell ref="F279:G279"/>
    <mergeCell ref="F280:G280"/>
    <mergeCell ref="A281:A283"/>
    <mergeCell ref="B281:B283"/>
    <mergeCell ref="C281:C283"/>
    <mergeCell ref="D281:D283"/>
    <mergeCell ref="F281:G281"/>
    <mergeCell ref="K281:K283"/>
    <mergeCell ref="L281:L283"/>
    <mergeCell ref="O281:O283"/>
    <mergeCell ref="F282:G282"/>
    <mergeCell ref="F283:G283"/>
    <mergeCell ref="A284:A286"/>
    <mergeCell ref="B284:B286"/>
    <mergeCell ref="C284:C286"/>
    <mergeCell ref="D284:D286"/>
    <mergeCell ref="F284:G284"/>
    <mergeCell ref="K284:K286"/>
    <mergeCell ref="L284:L286"/>
    <mergeCell ref="O284:O286"/>
    <mergeCell ref="F285:G285"/>
    <mergeCell ref="F286:G286"/>
    <mergeCell ref="A287:A289"/>
    <mergeCell ref="B287:B289"/>
    <mergeCell ref="C287:C289"/>
    <mergeCell ref="D287:D289"/>
    <mergeCell ref="F287:G287"/>
    <mergeCell ref="K287:K289"/>
    <mergeCell ref="L287:L289"/>
    <mergeCell ref="O287:O289"/>
    <mergeCell ref="F288:G288"/>
    <mergeCell ref="F289:G289"/>
    <mergeCell ref="A290:A292"/>
    <mergeCell ref="B290:B292"/>
    <mergeCell ref="C290:C292"/>
    <mergeCell ref="D290:D292"/>
    <mergeCell ref="F290:G290"/>
    <mergeCell ref="K290:K292"/>
    <mergeCell ref="L290:L292"/>
    <mergeCell ref="O290:O292"/>
    <mergeCell ref="F291:G291"/>
    <mergeCell ref="F292:G292"/>
    <mergeCell ref="A293:A295"/>
    <mergeCell ref="B293:B295"/>
    <mergeCell ref="C293:C295"/>
    <mergeCell ref="D293:D295"/>
    <mergeCell ref="F293:G293"/>
    <mergeCell ref="K293:K295"/>
    <mergeCell ref="L293:L295"/>
    <mergeCell ref="O293:O295"/>
    <mergeCell ref="F294:G294"/>
    <mergeCell ref="F295:G295"/>
    <mergeCell ref="A296:A298"/>
    <mergeCell ref="B296:B298"/>
    <mergeCell ref="C296:C298"/>
    <mergeCell ref="D296:D298"/>
    <mergeCell ref="F296:G296"/>
    <mergeCell ref="K296:K298"/>
    <mergeCell ref="L296:L298"/>
    <mergeCell ref="O296:O298"/>
    <mergeCell ref="F297:G297"/>
    <mergeCell ref="F298:G298"/>
    <mergeCell ref="A299:A301"/>
    <mergeCell ref="B299:B301"/>
    <mergeCell ref="C299:C301"/>
    <mergeCell ref="D299:D301"/>
    <mergeCell ref="F299:G299"/>
    <mergeCell ref="K299:K301"/>
    <mergeCell ref="L299:L301"/>
    <mergeCell ref="O299:O301"/>
    <mergeCell ref="F300:G300"/>
    <mergeCell ref="F301:G301"/>
    <mergeCell ref="A302:A304"/>
    <mergeCell ref="B302:B304"/>
    <mergeCell ref="C302:C304"/>
    <mergeCell ref="D302:D304"/>
    <mergeCell ref="F302:G302"/>
    <mergeCell ref="K302:K304"/>
    <mergeCell ref="L302:L304"/>
    <mergeCell ref="O302:O304"/>
    <mergeCell ref="F303:G303"/>
    <mergeCell ref="F304:G304"/>
    <mergeCell ref="A305:A307"/>
    <mergeCell ref="B305:B307"/>
    <mergeCell ref="C305:C307"/>
    <mergeCell ref="D305:D307"/>
    <mergeCell ref="F305:G305"/>
    <mergeCell ref="K305:K307"/>
    <mergeCell ref="L305:L307"/>
    <mergeCell ref="O305:O307"/>
    <mergeCell ref="F306:G306"/>
    <mergeCell ref="F307:G307"/>
    <mergeCell ref="A308:A310"/>
    <mergeCell ref="B308:B310"/>
    <mergeCell ref="C308:C310"/>
    <mergeCell ref="D308:D310"/>
    <mergeCell ref="F308:G308"/>
    <mergeCell ref="K308:K310"/>
    <mergeCell ref="L308:L310"/>
    <mergeCell ref="O308:O310"/>
    <mergeCell ref="F309:G309"/>
    <mergeCell ref="F310:G310"/>
    <mergeCell ref="A311:A313"/>
    <mergeCell ref="B311:B313"/>
    <mergeCell ref="C311:C313"/>
    <mergeCell ref="D311:D313"/>
    <mergeCell ref="F311:G311"/>
    <mergeCell ref="K311:K313"/>
    <mergeCell ref="L311:L313"/>
    <mergeCell ref="O311:O313"/>
    <mergeCell ref="F312:G312"/>
    <mergeCell ref="F313:G313"/>
    <mergeCell ref="A314:A316"/>
    <mergeCell ref="B314:B316"/>
    <mergeCell ref="C314:C316"/>
    <mergeCell ref="D314:D316"/>
    <mergeCell ref="F314:G314"/>
    <mergeCell ref="K314:K316"/>
    <mergeCell ref="L314:L316"/>
    <mergeCell ref="O314:O316"/>
    <mergeCell ref="F315:G315"/>
    <mergeCell ref="F316:G316"/>
    <mergeCell ref="A317:A319"/>
    <mergeCell ref="B317:B319"/>
    <mergeCell ref="C317:C319"/>
    <mergeCell ref="D317:D319"/>
    <mergeCell ref="F317:G317"/>
    <mergeCell ref="K317:K319"/>
    <mergeCell ref="L317:L319"/>
    <mergeCell ref="O317:O319"/>
    <mergeCell ref="F318:G318"/>
    <mergeCell ref="F319:G319"/>
    <mergeCell ref="A320:A322"/>
    <mergeCell ref="B320:B322"/>
    <mergeCell ref="C320:C322"/>
    <mergeCell ref="D320:D322"/>
    <mergeCell ref="F320:G320"/>
    <mergeCell ref="K320:K322"/>
    <mergeCell ref="L320:L322"/>
    <mergeCell ref="O320:O322"/>
    <mergeCell ref="F321:G321"/>
    <mergeCell ref="F322:G322"/>
    <mergeCell ref="A323:A325"/>
    <mergeCell ref="B323:B325"/>
    <mergeCell ref="C323:C325"/>
    <mergeCell ref="D323:D325"/>
    <mergeCell ref="F323:G323"/>
    <mergeCell ref="K323:K325"/>
    <mergeCell ref="L323:L325"/>
    <mergeCell ref="O323:O325"/>
    <mergeCell ref="F324:G324"/>
    <mergeCell ref="F325:G325"/>
    <mergeCell ref="A326:A328"/>
    <mergeCell ref="B326:B328"/>
    <mergeCell ref="C326:C328"/>
    <mergeCell ref="D326:D328"/>
    <mergeCell ref="F326:G326"/>
    <mergeCell ref="K326:K328"/>
    <mergeCell ref="L326:L328"/>
    <mergeCell ref="O326:O328"/>
    <mergeCell ref="F327:G327"/>
    <mergeCell ref="F328:G328"/>
    <mergeCell ref="A329:A331"/>
    <mergeCell ref="B329:B331"/>
    <mergeCell ref="C329:C331"/>
    <mergeCell ref="D329:D331"/>
    <mergeCell ref="F329:G329"/>
    <mergeCell ref="K329:K331"/>
    <mergeCell ref="L329:L331"/>
    <mergeCell ref="O329:O331"/>
    <mergeCell ref="F330:G330"/>
    <mergeCell ref="F331:G331"/>
    <mergeCell ref="A332:A334"/>
    <mergeCell ref="B332:B334"/>
    <mergeCell ref="C332:C334"/>
    <mergeCell ref="D332:D334"/>
    <mergeCell ref="F332:G332"/>
    <mergeCell ref="K332:K334"/>
    <mergeCell ref="L332:L334"/>
    <mergeCell ref="O332:O334"/>
    <mergeCell ref="F333:G333"/>
    <mergeCell ref="F334:G334"/>
    <mergeCell ref="A335:A337"/>
    <mergeCell ref="B335:B337"/>
    <mergeCell ref="C335:C337"/>
    <mergeCell ref="D335:D337"/>
    <mergeCell ref="F335:G335"/>
    <mergeCell ref="K335:K337"/>
    <mergeCell ref="L335:L337"/>
    <mergeCell ref="O335:O337"/>
    <mergeCell ref="F336:G336"/>
    <mergeCell ref="F337:G337"/>
    <mergeCell ref="A338:A340"/>
    <mergeCell ref="B338:B340"/>
    <mergeCell ref="C338:C340"/>
    <mergeCell ref="D338:D340"/>
    <mergeCell ref="F338:G338"/>
    <mergeCell ref="K338:K340"/>
    <mergeCell ref="L338:L340"/>
    <mergeCell ref="O338:O340"/>
    <mergeCell ref="F339:G339"/>
    <mergeCell ref="F340:G340"/>
    <mergeCell ref="A341:A343"/>
    <mergeCell ref="B341:B343"/>
    <mergeCell ref="C341:C343"/>
    <mergeCell ref="D341:D343"/>
    <mergeCell ref="F341:G341"/>
    <mergeCell ref="K341:K343"/>
    <mergeCell ref="L341:L343"/>
    <mergeCell ref="O341:O343"/>
    <mergeCell ref="F342:G342"/>
    <mergeCell ref="F343:G343"/>
    <mergeCell ref="A344:A346"/>
    <mergeCell ref="B344:B346"/>
    <mergeCell ref="C344:C346"/>
    <mergeCell ref="D344:D346"/>
    <mergeCell ref="F344:G344"/>
    <mergeCell ref="K344:K346"/>
    <mergeCell ref="L344:L346"/>
    <mergeCell ref="O344:O346"/>
    <mergeCell ref="F345:G345"/>
    <mergeCell ref="F346:G346"/>
    <mergeCell ref="A347:A349"/>
    <mergeCell ref="B347:B349"/>
    <mergeCell ref="C347:C349"/>
    <mergeCell ref="D347:D349"/>
    <mergeCell ref="F347:G347"/>
    <mergeCell ref="K347:K349"/>
    <mergeCell ref="L347:L349"/>
    <mergeCell ref="O347:O349"/>
    <mergeCell ref="F348:G348"/>
    <mergeCell ref="F349:G349"/>
    <mergeCell ref="A350:A352"/>
    <mergeCell ref="B350:B352"/>
    <mergeCell ref="C350:C352"/>
    <mergeCell ref="D350:D352"/>
    <mergeCell ref="F350:G350"/>
    <mergeCell ref="K350:K352"/>
    <mergeCell ref="L350:L352"/>
    <mergeCell ref="O350:O352"/>
    <mergeCell ref="F351:G351"/>
    <mergeCell ref="F352:G352"/>
    <mergeCell ref="A353:A355"/>
    <mergeCell ref="B353:B355"/>
    <mergeCell ref="C353:C355"/>
    <mergeCell ref="D353:D355"/>
    <mergeCell ref="F353:G353"/>
    <mergeCell ref="K353:K355"/>
    <mergeCell ref="L353:L355"/>
    <mergeCell ref="O353:O355"/>
    <mergeCell ref="F354:G354"/>
    <mergeCell ref="F355:G355"/>
    <mergeCell ref="A356:A358"/>
    <mergeCell ref="B356:B358"/>
    <mergeCell ref="C356:C358"/>
    <mergeCell ref="D356:D358"/>
    <mergeCell ref="F356:G356"/>
    <mergeCell ref="K356:K358"/>
    <mergeCell ref="L356:L358"/>
    <mergeCell ref="O356:O358"/>
    <mergeCell ref="F357:G357"/>
    <mergeCell ref="F358:G358"/>
    <mergeCell ref="A359:A361"/>
    <mergeCell ref="B359:B361"/>
    <mergeCell ref="C359:C361"/>
    <mergeCell ref="D359:D361"/>
    <mergeCell ref="F359:G359"/>
    <mergeCell ref="K359:K361"/>
    <mergeCell ref="L359:L361"/>
    <mergeCell ref="O359:O361"/>
    <mergeCell ref="F360:G360"/>
    <mergeCell ref="F361:G361"/>
    <mergeCell ref="A362:A364"/>
    <mergeCell ref="B362:B364"/>
    <mergeCell ref="C362:C364"/>
    <mergeCell ref="D362:D364"/>
    <mergeCell ref="F362:G362"/>
    <mergeCell ref="K362:K364"/>
    <mergeCell ref="L362:L364"/>
    <mergeCell ref="O362:O364"/>
    <mergeCell ref="F363:G363"/>
    <mergeCell ref="F364:G364"/>
    <mergeCell ref="A365:A367"/>
    <mergeCell ref="B365:B367"/>
    <mergeCell ref="C365:C367"/>
    <mergeCell ref="D365:D367"/>
    <mergeCell ref="F365:G365"/>
    <mergeCell ref="K365:K367"/>
    <mergeCell ref="L365:L367"/>
    <mergeCell ref="O365:O367"/>
    <mergeCell ref="F366:G366"/>
    <mergeCell ref="F367:G367"/>
    <mergeCell ref="A368:A370"/>
    <mergeCell ref="B368:B370"/>
    <mergeCell ref="C368:C370"/>
    <mergeCell ref="D368:D370"/>
    <mergeCell ref="F368:G368"/>
    <mergeCell ref="K368:K370"/>
    <mergeCell ref="L368:L370"/>
    <mergeCell ref="O368:O370"/>
    <mergeCell ref="F369:G369"/>
    <mergeCell ref="F370:G370"/>
    <mergeCell ref="A371:A373"/>
    <mergeCell ref="B371:B373"/>
    <mergeCell ref="C371:C373"/>
    <mergeCell ref="D371:D373"/>
    <mergeCell ref="F371:G371"/>
    <mergeCell ref="K371:K373"/>
    <mergeCell ref="L371:L373"/>
    <mergeCell ref="O371:O373"/>
    <mergeCell ref="F372:G372"/>
    <mergeCell ref="F373:G373"/>
    <mergeCell ref="A374:A376"/>
    <mergeCell ref="B374:B376"/>
    <mergeCell ref="C374:C376"/>
    <mergeCell ref="D374:D376"/>
    <mergeCell ref="F374:G374"/>
    <mergeCell ref="K374:K376"/>
    <mergeCell ref="L374:L376"/>
    <mergeCell ref="O374:O376"/>
    <mergeCell ref="F375:G375"/>
    <mergeCell ref="F376:G376"/>
    <mergeCell ref="A377:A379"/>
    <mergeCell ref="B377:B379"/>
    <mergeCell ref="C377:C379"/>
    <mergeCell ref="D377:D379"/>
    <mergeCell ref="F377:G377"/>
    <mergeCell ref="K377:K379"/>
    <mergeCell ref="L377:L379"/>
    <mergeCell ref="O377:O379"/>
    <mergeCell ref="F378:G378"/>
    <mergeCell ref="F379:G379"/>
    <mergeCell ref="A380:A382"/>
    <mergeCell ref="B380:B382"/>
    <mergeCell ref="C380:C382"/>
    <mergeCell ref="D380:D382"/>
    <mergeCell ref="F380:G380"/>
    <mergeCell ref="K380:K382"/>
    <mergeCell ref="L380:L382"/>
    <mergeCell ref="O380:O382"/>
    <mergeCell ref="F381:G381"/>
    <mergeCell ref="F382:G382"/>
    <mergeCell ref="A383:A385"/>
    <mergeCell ref="B383:B385"/>
    <mergeCell ref="C383:C385"/>
    <mergeCell ref="D383:D385"/>
    <mergeCell ref="F383:G383"/>
    <mergeCell ref="K383:K385"/>
    <mergeCell ref="L383:L385"/>
    <mergeCell ref="O383:O385"/>
    <mergeCell ref="F384:G384"/>
    <mergeCell ref="F385:G385"/>
    <mergeCell ref="A386:A388"/>
    <mergeCell ref="B386:B388"/>
    <mergeCell ref="C386:C388"/>
    <mergeCell ref="D386:D388"/>
    <mergeCell ref="F386:G386"/>
    <mergeCell ref="K386:K388"/>
    <mergeCell ref="L386:L388"/>
    <mergeCell ref="O386:O388"/>
    <mergeCell ref="F387:G387"/>
    <mergeCell ref="F388:G388"/>
    <mergeCell ref="A389:A391"/>
    <mergeCell ref="B389:B391"/>
    <mergeCell ref="C389:C391"/>
    <mergeCell ref="D389:D391"/>
    <mergeCell ref="F389:G389"/>
    <mergeCell ref="K389:K391"/>
    <mergeCell ref="L389:L391"/>
    <mergeCell ref="O389:O391"/>
    <mergeCell ref="F390:G390"/>
    <mergeCell ref="F391:G391"/>
    <mergeCell ref="A392:A394"/>
    <mergeCell ref="B392:B394"/>
    <mergeCell ref="C392:C394"/>
    <mergeCell ref="D392:D394"/>
    <mergeCell ref="F392:G392"/>
    <mergeCell ref="K392:K394"/>
    <mergeCell ref="L392:L394"/>
    <mergeCell ref="O392:O394"/>
    <mergeCell ref="F393:G393"/>
    <mergeCell ref="F394:G394"/>
    <mergeCell ref="A395:A397"/>
    <mergeCell ref="B395:B397"/>
    <mergeCell ref="C395:C397"/>
    <mergeCell ref="D395:D397"/>
    <mergeCell ref="F395:G395"/>
    <mergeCell ref="K395:K397"/>
    <mergeCell ref="L395:L397"/>
    <mergeCell ref="O395:O397"/>
    <mergeCell ref="F396:G396"/>
    <mergeCell ref="F397:G397"/>
    <mergeCell ref="A398:A400"/>
    <mergeCell ref="B398:B400"/>
    <mergeCell ref="C398:C400"/>
    <mergeCell ref="D398:D400"/>
    <mergeCell ref="F398:G398"/>
    <mergeCell ref="K398:K400"/>
    <mergeCell ref="L398:L400"/>
    <mergeCell ref="O398:O400"/>
    <mergeCell ref="F399:G399"/>
    <mergeCell ref="F400:G400"/>
    <mergeCell ref="A401:A403"/>
    <mergeCell ref="B401:B403"/>
    <mergeCell ref="C401:C403"/>
    <mergeCell ref="D401:D403"/>
    <mergeCell ref="F401:G401"/>
    <mergeCell ref="K401:K403"/>
    <mergeCell ref="L401:L403"/>
    <mergeCell ref="O401:O403"/>
    <mergeCell ref="F402:G402"/>
    <mergeCell ref="F403:G403"/>
    <mergeCell ref="A404:A406"/>
    <mergeCell ref="B404:B406"/>
    <mergeCell ref="C404:C406"/>
    <mergeCell ref="D404:D406"/>
    <mergeCell ref="F404:G404"/>
    <mergeCell ref="K404:K406"/>
    <mergeCell ref="L404:L406"/>
    <mergeCell ref="O404:O406"/>
    <mergeCell ref="F405:G405"/>
    <mergeCell ref="F406:G406"/>
    <mergeCell ref="A407:A409"/>
    <mergeCell ref="B407:B409"/>
    <mergeCell ref="C407:C409"/>
    <mergeCell ref="D407:D409"/>
    <mergeCell ref="F407:G407"/>
    <mergeCell ref="K407:K409"/>
    <mergeCell ref="L407:L409"/>
    <mergeCell ref="O407:O409"/>
    <mergeCell ref="F408:G408"/>
    <mergeCell ref="F409:G409"/>
    <mergeCell ref="A410:A412"/>
    <mergeCell ref="B410:B412"/>
    <mergeCell ref="C410:C412"/>
    <mergeCell ref="D410:D412"/>
    <mergeCell ref="F410:G410"/>
    <mergeCell ref="K410:K412"/>
    <mergeCell ref="L410:L412"/>
    <mergeCell ref="O410:O412"/>
    <mergeCell ref="F411:G411"/>
    <mergeCell ref="F412:G412"/>
    <mergeCell ref="A413:A415"/>
    <mergeCell ref="B413:B415"/>
    <mergeCell ref="C413:C415"/>
    <mergeCell ref="D413:D415"/>
    <mergeCell ref="F413:G413"/>
    <mergeCell ref="K413:K415"/>
    <mergeCell ref="L413:L415"/>
    <mergeCell ref="O413:O415"/>
    <mergeCell ref="F414:G414"/>
    <mergeCell ref="F415:G415"/>
    <mergeCell ref="A416:A418"/>
    <mergeCell ref="B416:B418"/>
    <mergeCell ref="C416:C418"/>
    <mergeCell ref="D416:D418"/>
    <mergeCell ref="F416:G416"/>
    <mergeCell ref="K416:K418"/>
    <mergeCell ref="L416:L418"/>
    <mergeCell ref="O416:O418"/>
    <mergeCell ref="F417:G417"/>
    <mergeCell ref="F418:G418"/>
    <mergeCell ref="A419:A421"/>
    <mergeCell ref="B419:B421"/>
    <mergeCell ref="C419:C421"/>
    <mergeCell ref="D419:D421"/>
    <mergeCell ref="F419:G419"/>
    <mergeCell ref="K419:K421"/>
    <mergeCell ref="L419:L421"/>
    <mergeCell ref="O419:O421"/>
    <mergeCell ref="F420:G420"/>
    <mergeCell ref="F421:G421"/>
    <mergeCell ref="A422:A424"/>
    <mergeCell ref="B422:B424"/>
    <mergeCell ref="C422:C424"/>
    <mergeCell ref="D422:D424"/>
    <mergeCell ref="F422:G422"/>
    <mergeCell ref="K422:K424"/>
    <mergeCell ref="L422:L424"/>
    <mergeCell ref="O422:O424"/>
    <mergeCell ref="F423:G423"/>
    <mergeCell ref="F424:G424"/>
    <mergeCell ref="A425:A427"/>
    <mergeCell ref="B425:B427"/>
    <mergeCell ref="C425:C427"/>
    <mergeCell ref="D425:D427"/>
    <mergeCell ref="F425:G425"/>
    <mergeCell ref="K425:K427"/>
    <mergeCell ref="L425:L427"/>
    <mergeCell ref="O425:O427"/>
    <mergeCell ref="F426:G426"/>
    <mergeCell ref="F427:G427"/>
    <mergeCell ref="A428:A430"/>
    <mergeCell ref="B428:B430"/>
    <mergeCell ref="C428:C430"/>
    <mergeCell ref="D428:D430"/>
    <mergeCell ref="F428:G428"/>
    <mergeCell ref="K428:K430"/>
    <mergeCell ref="L428:L430"/>
    <mergeCell ref="O428:O430"/>
    <mergeCell ref="F429:G429"/>
    <mergeCell ref="F430:G430"/>
    <mergeCell ref="A431:A433"/>
    <mergeCell ref="B431:B433"/>
    <mergeCell ref="C431:C433"/>
    <mergeCell ref="D431:D433"/>
    <mergeCell ref="F431:G431"/>
    <mergeCell ref="K431:K433"/>
    <mergeCell ref="L431:L433"/>
    <mergeCell ref="O431:O433"/>
    <mergeCell ref="F432:G432"/>
    <mergeCell ref="F433:G433"/>
    <mergeCell ref="A434:A436"/>
    <mergeCell ref="B434:B436"/>
    <mergeCell ref="C434:C436"/>
    <mergeCell ref="D434:D436"/>
    <mergeCell ref="F434:G434"/>
    <mergeCell ref="K434:K436"/>
    <mergeCell ref="L434:L436"/>
    <mergeCell ref="O434:O436"/>
    <mergeCell ref="F435:G435"/>
    <mergeCell ref="F436:G436"/>
    <mergeCell ref="A437:A439"/>
    <mergeCell ref="B437:B439"/>
    <mergeCell ref="C437:C439"/>
    <mergeCell ref="D437:D439"/>
    <mergeCell ref="F437:G437"/>
    <mergeCell ref="K437:K439"/>
    <mergeCell ref="L437:L439"/>
    <mergeCell ref="O437:O439"/>
    <mergeCell ref="F438:G438"/>
    <mergeCell ref="F439:G439"/>
    <mergeCell ref="A440:A442"/>
    <mergeCell ref="B440:B442"/>
    <mergeCell ref="C440:C442"/>
    <mergeCell ref="D440:D442"/>
    <mergeCell ref="F440:G440"/>
    <mergeCell ref="K440:K442"/>
    <mergeCell ref="L440:L442"/>
    <mergeCell ref="O440:O442"/>
    <mergeCell ref="F441:G441"/>
    <mergeCell ref="F442:G442"/>
    <mergeCell ref="A443:A445"/>
    <mergeCell ref="B443:B445"/>
    <mergeCell ref="C443:C445"/>
    <mergeCell ref="D443:D445"/>
    <mergeCell ref="F443:G443"/>
    <mergeCell ref="K443:K445"/>
    <mergeCell ref="L443:L445"/>
    <mergeCell ref="O443:O445"/>
    <mergeCell ref="F444:G444"/>
    <mergeCell ref="F445:G445"/>
    <mergeCell ref="A446:A448"/>
    <mergeCell ref="B446:B448"/>
    <mergeCell ref="C446:C448"/>
    <mergeCell ref="D446:D448"/>
    <mergeCell ref="F446:G446"/>
    <mergeCell ref="K446:K448"/>
    <mergeCell ref="L446:L448"/>
    <mergeCell ref="O446:O448"/>
    <mergeCell ref="F447:G447"/>
    <mergeCell ref="F448:G448"/>
    <mergeCell ref="A449:A451"/>
    <mergeCell ref="B449:B451"/>
    <mergeCell ref="C449:C451"/>
    <mergeCell ref="D449:D451"/>
    <mergeCell ref="F449:G449"/>
    <mergeCell ref="K449:K451"/>
    <mergeCell ref="L449:L451"/>
    <mergeCell ref="O449:O451"/>
    <mergeCell ref="F450:G450"/>
    <mergeCell ref="F451:G451"/>
    <mergeCell ref="A452:A454"/>
    <mergeCell ref="B452:B454"/>
    <mergeCell ref="C452:C454"/>
    <mergeCell ref="D452:D454"/>
    <mergeCell ref="F452:G452"/>
    <mergeCell ref="K452:K454"/>
    <mergeCell ref="L452:L454"/>
    <mergeCell ref="O452:O454"/>
    <mergeCell ref="F453:G453"/>
    <mergeCell ref="F454:G454"/>
    <mergeCell ref="A455:A457"/>
    <mergeCell ref="B455:B457"/>
    <mergeCell ref="C455:C457"/>
    <mergeCell ref="D455:D457"/>
    <mergeCell ref="F455:G455"/>
    <mergeCell ref="K455:K457"/>
    <mergeCell ref="L455:L457"/>
    <mergeCell ref="O455:O457"/>
    <mergeCell ref="F456:G456"/>
    <mergeCell ref="F457:G457"/>
    <mergeCell ref="A458:A460"/>
    <mergeCell ref="B458:B460"/>
    <mergeCell ref="C458:C460"/>
    <mergeCell ref="D458:D460"/>
    <mergeCell ref="F458:G458"/>
    <mergeCell ref="K458:K460"/>
    <mergeCell ref="L458:L460"/>
    <mergeCell ref="O458:O460"/>
    <mergeCell ref="F459:G459"/>
    <mergeCell ref="F460:G460"/>
    <mergeCell ref="A461:A463"/>
    <mergeCell ref="B461:B463"/>
    <mergeCell ref="C461:C463"/>
    <mergeCell ref="D461:D463"/>
    <mergeCell ref="F461:G461"/>
    <mergeCell ref="K461:K463"/>
    <mergeCell ref="L461:L463"/>
    <mergeCell ref="O461:O463"/>
    <mergeCell ref="F462:G462"/>
    <mergeCell ref="F463:G463"/>
    <mergeCell ref="A464:A466"/>
    <mergeCell ref="B464:B466"/>
    <mergeCell ref="C464:C466"/>
    <mergeCell ref="D464:D466"/>
    <mergeCell ref="F464:G464"/>
    <mergeCell ref="K464:K466"/>
    <mergeCell ref="L464:L466"/>
    <mergeCell ref="O464:O466"/>
    <mergeCell ref="F465:G465"/>
    <mergeCell ref="F466:G466"/>
    <mergeCell ref="A467:A469"/>
    <mergeCell ref="B467:B469"/>
    <mergeCell ref="C467:C469"/>
    <mergeCell ref="D467:D469"/>
    <mergeCell ref="F467:G467"/>
    <mergeCell ref="K467:K469"/>
    <mergeCell ref="L467:L469"/>
    <mergeCell ref="O467:O469"/>
    <mergeCell ref="F468:G468"/>
    <mergeCell ref="F469:G469"/>
    <mergeCell ref="A470:A472"/>
    <mergeCell ref="B470:B472"/>
    <mergeCell ref="C470:C472"/>
    <mergeCell ref="D470:D472"/>
    <mergeCell ref="F470:G470"/>
    <mergeCell ref="K470:K472"/>
    <mergeCell ref="L470:L472"/>
    <mergeCell ref="O470:O472"/>
    <mergeCell ref="F471:G471"/>
    <mergeCell ref="F472:G472"/>
    <mergeCell ref="A473:A475"/>
    <mergeCell ref="B473:B475"/>
    <mergeCell ref="C473:C475"/>
    <mergeCell ref="D473:D475"/>
    <mergeCell ref="F473:G473"/>
    <mergeCell ref="K473:K475"/>
    <mergeCell ref="L473:L475"/>
    <mergeCell ref="O473:O475"/>
    <mergeCell ref="F474:G474"/>
    <mergeCell ref="F475:G475"/>
    <mergeCell ref="A476:A478"/>
    <mergeCell ref="B476:B478"/>
    <mergeCell ref="C476:C478"/>
    <mergeCell ref="D476:D478"/>
    <mergeCell ref="F476:G476"/>
    <mergeCell ref="K476:K478"/>
    <mergeCell ref="L476:L478"/>
    <mergeCell ref="O476:O478"/>
    <mergeCell ref="F477:G477"/>
    <mergeCell ref="F478:G478"/>
    <mergeCell ref="A479:A481"/>
    <mergeCell ref="B479:B481"/>
    <mergeCell ref="C479:C481"/>
    <mergeCell ref="D479:D481"/>
    <mergeCell ref="F479:G479"/>
    <mergeCell ref="K479:K481"/>
    <mergeCell ref="L479:L481"/>
    <mergeCell ref="O479:O481"/>
    <mergeCell ref="F480:G480"/>
    <mergeCell ref="F481:G481"/>
    <mergeCell ref="A482:A484"/>
    <mergeCell ref="B482:B484"/>
    <mergeCell ref="C482:C484"/>
    <mergeCell ref="D482:D484"/>
    <mergeCell ref="F482:G482"/>
    <mergeCell ref="K482:K484"/>
    <mergeCell ref="L482:L484"/>
    <mergeCell ref="O482:O484"/>
    <mergeCell ref="F483:G483"/>
    <mergeCell ref="F484:G484"/>
    <mergeCell ref="A485:A487"/>
    <mergeCell ref="B485:B487"/>
    <mergeCell ref="C485:C487"/>
    <mergeCell ref="D485:D487"/>
    <mergeCell ref="F485:G485"/>
    <mergeCell ref="K485:K487"/>
    <mergeCell ref="L485:L487"/>
    <mergeCell ref="O485:O487"/>
    <mergeCell ref="F486:G486"/>
    <mergeCell ref="F487:G487"/>
    <mergeCell ref="A488:A490"/>
    <mergeCell ref="B488:B490"/>
    <mergeCell ref="C488:C490"/>
    <mergeCell ref="D488:D490"/>
    <mergeCell ref="F488:G488"/>
    <mergeCell ref="K488:K490"/>
    <mergeCell ref="L488:L490"/>
    <mergeCell ref="O488:O490"/>
    <mergeCell ref="F489:G489"/>
    <mergeCell ref="F490:G490"/>
    <mergeCell ref="A491:A493"/>
    <mergeCell ref="B491:B493"/>
    <mergeCell ref="C491:C493"/>
    <mergeCell ref="D491:D493"/>
    <mergeCell ref="F491:G491"/>
    <mergeCell ref="K491:K493"/>
    <mergeCell ref="L491:L493"/>
    <mergeCell ref="O491:O493"/>
    <mergeCell ref="F492:G492"/>
    <mergeCell ref="F493:G493"/>
    <mergeCell ref="A494:A496"/>
    <mergeCell ref="B494:B496"/>
    <mergeCell ref="C494:C496"/>
    <mergeCell ref="D494:D496"/>
    <mergeCell ref="F494:G494"/>
    <mergeCell ref="K494:K496"/>
    <mergeCell ref="L494:L496"/>
    <mergeCell ref="O494:O496"/>
    <mergeCell ref="F495:G495"/>
    <mergeCell ref="F496:G496"/>
    <mergeCell ref="A497:A499"/>
    <mergeCell ref="B497:B499"/>
    <mergeCell ref="C497:C499"/>
    <mergeCell ref="D497:D499"/>
    <mergeCell ref="F497:G497"/>
    <mergeCell ref="K497:K499"/>
    <mergeCell ref="L497:L499"/>
    <mergeCell ref="O497:O499"/>
    <mergeCell ref="F498:G498"/>
    <mergeCell ref="F499:G499"/>
    <mergeCell ref="A500:A502"/>
    <mergeCell ref="B500:B502"/>
    <mergeCell ref="C500:C502"/>
    <mergeCell ref="D500:D502"/>
    <mergeCell ref="F500:G500"/>
    <mergeCell ref="K500:K502"/>
    <mergeCell ref="L500:L502"/>
    <mergeCell ref="O500:O502"/>
    <mergeCell ref="F501:G501"/>
    <mergeCell ref="F502:G502"/>
    <mergeCell ref="A503:A505"/>
    <mergeCell ref="B503:B505"/>
    <mergeCell ref="C503:C505"/>
    <mergeCell ref="D503:D505"/>
    <mergeCell ref="F503:G503"/>
    <mergeCell ref="K503:K505"/>
    <mergeCell ref="L503:L505"/>
    <mergeCell ref="O503:O505"/>
    <mergeCell ref="F504:G504"/>
    <mergeCell ref="F505:G505"/>
    <mergeCell ref="A506:H511"/>
  </mergeCells>
  <dataValidations count="1" disablePrompts="0">
    <dataValidation sqref="I11:I505" type="none" allowBlank="1" errorStyle="stop" imeMode="noControl" operator="between" prompt="Digite o CNPJ ou CPF sem caracteres" promptTitle="ATENÇÃO!" showDropDown="0" showErrorMessage="1" showInputMessage="1"/>
  </dataValidations>
  <printOptions headings="0" gridLines="0"/>
  <pageMargins left="0.51181102362204722" right="0.51181102362204722" top="0.39370078740157477" bottom="0.39370078740157477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Footer>&amp;C&amp;P/&amp;N</oddFooter>
  </headerFooter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OrEqual" id="{00B20068-0068-4F39-929B-0036004C0066}">
            <xm:f>0</xm:f>
            <x14:dxf>
              <font>
                <b/>
                <i val="0"/>
                <color indexed="2"/>
              </font>
              <fill>
                <patternFill patternType="solid">
                  <fgColor theme="8" tint="0.59996337778862885"/>
                  <bgColor theme="8" tint="0.59996337778862885"/>
                </patternFill>
              </fill>
            </x14:dxf>
          </x14:cfRule>
          <xm:sqref>J5:K5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7E0058-0086-4D35-BAC5-006100390027}" type="list" allowBlank="1" error="É recomendável sempre que  houver restrição de entrada de informação, fazer por seleção da abreviatura da unidade de medida desejada." errorStyle="stop" errorTitle="ATENÇÃO!" imeMode="noControl" operator="between" prompt="Selecionar na Lista" promptTitle="ATENÇÃO!" showDropDown="0" showErrorMessage="1" showInputMessage="1">
          <x14:formula1>
            <xm:f>$X$2:$X$65</xm:f>
          </x14:formula1>
          <xm:sqref>C11:C505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Plan2"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511811024" right="0.511811024" top="0.78740157500000008" bottom="0.78740157500000008" header="0.31496062000000008" footer="0.31496062000000008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Plan3"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511811024" right="0.511811024" top="0.78740157500000008" bottom="0.78740157500000008" header="0.31496062000000008" footer="0.31496062000000008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ONLYOFFICE/8.0.0.99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Aldemar Geraldo da Cruz</dc:creator>
  <cp:revision>1</cp:revision>
  <dcterms:created xsi:type="dcterms:W3CDTF">2018-11-09T20:33:10Z</dcterms:created>
  <dcterms:modified xsi:type="dcterms:W3CDTF">2025-01-03T17:47:58Z</dcterms:modified>
</cp:coreProperties>
</file>